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FK MEI BKPSDM 2025\"/>
    </mc:Choice>
  </mc:AlternateContent>
  <bookViews>
    <workbookView xWindow="-560" yWindow="20" windowWidth="9630" windowHeight="3770" tabRatio="859" activeTab="6"/>
  </bookViews>
  <sheets>
    <sheet name="IBU BURLIAN" sheetId="39" r:id="rId1"/>
    <sheet name="IBU ASNI" sheetId="26" r:id="rId2"/>
    <sheet name="Pak Alex" sheetId="25" r:id="rId3"/>
    <sheet name="B' LIA" sheetId="38" r:id="rId4"/>
    <sheet name="B' IDA" sheetId="7" r:id="rId5"/>
    <sheet name="B Nini" sheetId="23" r:id="rId6"/>
    <sheet name="RFK II" sheetId="31" r:id="rId7"/>
  </sheets>
  <definedNames>
    <definedName name="_xlnm.Print_Area" localSheetId="3">'B'' LIA'!$A$1:$Q$196</definedName>
    <definedName name="_xlnm.Print_Area" localSheetId="1">'IBU ASNI'!$A$1:$S$205</definedName>
    <definedName name="_xlnm.Print_Area" localSheetId="2">'Pak Alex'!$A$1:$R$329</definedName>
    <definedName name="_xlnm.Print_Area" localSheetId="6">'RFK II'!$A$1:$O$86</definedName>
    <definedName name="_xlnm.Print_Titles" localSheetId="4">'B'' IDA'!$1:$5</definedName>
    <definedName name="_xlnm.Print_Titles" localSheetId="3">'B'' LIA'!$1:$4</definedName>
    <definedName name="_xlnm.Print_Titles" localSheetId="5">'B Nini'!$1:$5</definedName>
    <definedName name="_xlnm.Print_Titles" localSheetId="1">'IBU ASNI'!$1:$5</definedName>
    <definedName name="_xlnm.Print_Titles" localSheetId="0">'IBU BURLIAN'!$1:$5</definedName>
    <definedName name="_xlnm.Print_Titles" localSheetId="2">'Pak Alex'!$1:$5</definedName>
    <definedName name="_xlnm.Print_Titles" localSheetId="6">'RFK II'!$6:$11</definedName>
  </definedNames>
  <calcPr calcId="152511"/>
</workbook>
</file>

<file path=xl/calcChain.xml><?xml version="1.0" encoding="utf-8"?>
<calcChain xmlns="http://schemas.openxmlformats.org/spreadsheetml/2006/main">
  <c r="L16" i="26" l="1"/>
  <c r="K143" i="26"/>
  <c r="J26" i="31" l="1"/>
  <c r="J25" i="31"/>
  <c r="L160" i="39"/>
  <c r="K160" i="39"/>
  <c r="P484" i="7"/>
  <c r="K147" i="26"/>
  <c r="K57" i="26"/>
  <c r="K56" i="26"/>
  <c r="K55" i="26"/>
  <c r="K58" i="26"/>
  <c r="K54" i="26"/>
  <c r="K331" i="7"/>
  <c r="K329" i="7"/>
  <c r="K327" i="7"/>
  <c r="K326" i="7"/>
  <c r="K288" i="7"/>
  <c r="L482" i="7"/>
  <c r="M185" i="7"/>
  <c r="O185" i="7"/>
  <c r="K50" i="7" l="1"/>
  <c r="K134" i="26"/>
  <c r="K100" i="26"/>
  <c r="K99" i="26"/>
  <c r="K98" i="26"/>
  <c r="K97" i="26"/>
  <c r="K96" i="26"/>
  <c r="K95" i="26"/>
  <c r="K94" i="26"/>
  <c r="K104" i="26"/>
  <c r="K103" i="26"/>
  <c r="K102" i="26"/>
  <c r="K101" i="26"/>
  <c r="K290" i="7"/>
  <c r="K289" i="7"/>
  <c r="K147" i="7"/>
  <c r="K146" i="7"/>
  <c r="K109" i="7"/>
  <c r="K18" i="7"/>
  <c r="K61" i="38"/>
  <c r="K60" i="38"/>
  <c r="K59" i="38"/>
  <c r="K58" i="38"/>
  <c r="K57" i="38"/>
  <c r="K56" i="38"/>
  <c r="K18" i="23"/>
  <c r="K125" i="39"/>
  <c r="K14" i="26"/>
  <c r="K18" i="26"/>
  <c r="K17" i="26"/>
  <c r="K16" i="26"/>
  <c r="K15" i="26"/>
  <c r="K54" i="39"/>
  <c r="K53" i="39"/>
  <c r="K14" i="39"/>
  <c r="K15" i="39"/>
  <c r="K16" i="39"/>
  <c r="K17" i="39"/>
  <c r="K21" i="39"/>
  <c r="K22" i="39"/>
  <c r="K18" i="39"/>
  <c r="K19" i="39"/>
  <c r="K20" i="39"/>
  <c r="K190" i="25"/>
  <c r="L190" i="25"/>
  <c r="K189" i="25"/>
  <c r="K157" i="25"/>
  <c r="K121" i="25"/>
  <c r="K55" i="25"/>
  <c r="K54" i="25"/>
  <c r="K29" i="38" l="1"/>
  <c r="K28" i="38"/>
  <c r="K27" i="38"/>
  <c r="K26" i="38"/>
  <c r="K25" i="38"/>
  <c r="K24" i="38"/>
  <c r="K23" i="38"/>
  <c r="K22" i="38"/>
  <c r="K21" i="38"/>
  <c r="K20" i="38"/>
  <c r="K19" i="38"/>
  <c r="K18" i="38"/>
  <c r="K17" i="38"/>
  <c r="K16" i="38"/>
  <c r="K15" i="38"/>
  <c r="K14" i="38"/>
  <c r="K13" i="38"/>
  <c r="L29" i="38"/>
  <c r="L18" i="23"/>
  <c r="J32" i="23"/>
  <c r="G33" i="31"/>
  <c r="G32" i="31"/>
  <c r="N106" i="26" l="1"/>
  <c r="O104" i="26"/>
  <c r="M104" i="26"/>
  <c r="L104" i="26"/>
  <c r="L125" i="39"/>
  <c r="L58" i="26"/>
  <c r="L54" i="26"/>
  <c r="L18" i="26"/>
  <c r="L15" i="26"/>
  <c r="L54" i="39"/>
  <c r="L53" i="39"/>
  <c r="L20" i="39"/>
  <c r="L189" i="25"/>
  <c r="L157" i="25"/>
  <c r="L121" i="25"/>
  <c r="L54" i="25"/>
  <c r="N187" i="7"/>
  <c r="L60" i="38"/>
  <c r="L61" i="38"/>
  <c r="L59" i="38"/>
  <c r="L58" i="38"/>
  <c r="L57" i="38"/>
  <c r="L56" i="38"/>
  <c r="J147" i="23" l="1"/>
  <c r="L17" i="26" l="1"/>
  <c r="L18" i="39"/>
  <c r="L19" i="39"/>
  <c r="L22" i="39"/>
  <c r="L55" i="25"/>
  <c r="G21" i="31" l="1"/>
  <c r="G35" i="31"/>
  <c r="G55" i="31"/>
  <c r="B40" i="31" l="1"/>
  <c r="B39" i="31"/>
  <c r="M398" i="7"/>
  <c r="L498" i="7"/>
  <c r="L497" i="7"/>
  <c r="L459" i="7"/>
  <c r="L458" i="7"/>
  <c r="L416" i="7"/>
  <c r="L415" i="7"/>
  <c r="J24" i="31"/>
  <c r="H26" i="31"/>
  <c r="H25" i="31"/>
  <c r="H24" i="31"/>
  <c r="G26" i="31"/>
  <c r="G25" i="31"/>
  <c r="G24" i="31"/>
  <c r="E25" i="31"/>
  <c r="L25" i="31" s="1"/>
  <c r="P104" i="26" l="1"/>
  <c r="P102" i="26"/>
  <c r="P100" i="26"/>
  <c r="P99" i="26"/>
  <c r="P98" i="26"/>
  <c r="G106" i="26"/>
  <c r="J100" i="26" s="1"/>
  <c r="N489" i="7"/>
  <c r="K489" i="7"/>
  <c r="G489" i="7"/>
  <c r="E26" i="31" s="1"/>
  <c r="L26" i="31" s="1"/>
  <c r="P482" i="7"/>
  <c r="P489" i="7" s="1"/>
  <c r="N450" i="7"/>
  <c r="K450" i="7"/>
  <c r="G450" i="7"/>
  <c r="P443" i="7"/>
  <c r="P450" i="7" s="1"/>
  <c r="M437" i="7"/>
  <c r="M476" i="7" s="1"/>
  <c r="P186" i="7"/>
  <c r="P185" i="7"/>
  <c r="G187" i="7"/>
  <c r="L185" i="7" s="1"/>
  <c r="L518" i="7"/>
  <c r="L517" i="7"/>
  <c r="N408" i="7"/>
  <c r="L408" i="7"/>
  <c r="G408" i="7"/>
  <c r="P405" i="7"/>
  <c r="J405" i="7"/>
  <c r="P404" i="7"/>
  <c r="L404" i="7"/>
  <c r="K404" i="7"/>
  <c r="K408" i="7" s="1"/>
  <c r="J404" i="7"/>
  <c r="J408" i="7" s="1"/>
  <c r="P60" i="38"/>
  <c r="P58" i="38"/>
  <c r="L27" i="38"/>
  <c r="L26" i="38"/>
  <c r="L25" i="38"/>
  <c r="L24" i="38"/>
  <c r="L23" i="38"/>
  <c r="L22" i="38"/>
  <c r="L21" i="38"/>
  <c r="L20" i="38"/>
  <c r="L19" i="38"/>
  <c r="L18" i="38"/>
  <c r="L17" i="38"/>
  <c r="L16" i="38"/>
  <c r="L15" i="38"/>
  <c r="L14" i="38"/>
  <c r="L13" i="38"/>
  <c r="P28" i="38"/>
  <c r="P55" i="39"/>
  <c r="P185" i="25"/>
  <c r="G192" i="25"/>
  <c r="G165" i="25"/>
  <c r="P51" i="25"/>
  <c r="J443" i="7" l="1"/>
  <c r="L489" i="7"/>
  <c r="P187" i="7"/>
  <c r="J185" i="7"/>
  <c r="J186" i="7"/>
  <c r="P408" i="7"/>
  <c r="M404" i="7"/>
  <c r="M408" i="7" s="1"/>
  <c r="J98" i="26"/>
  <c r="J104" i="26"/>
  <c r="J102" i="26"/>
  <c r="J99" i="26"/>
  <c r="L450" i="7"/>
  <c r="J482" i="7"/>
  <c r="J489" i="7" s="1"/>
  <c r="O443" i="7"/>
  <c r="O450" i="7" s="1"/>
  <c r="J450" i="7"/>
  <c r="M443" i="7"/>
  <c r="M450" i="7" s="1"/>
  <c r="O404" i="7"/>
  <c r="O408" i="7" s="1"/>
  <c r="P15" i="38"/>
  <c r="P30" i="38"/>
  <c r="P29" i="38"/>
  <c r="P27" i="38"/>
  <c r="P26" i="38"/>
  <c r="P25" i="38"/>
  <c r="P24" i="38"/>
  <c r="P23" i="38"/>
  <c r="P22" i="38"/>
  <c r="P21" i="38"/>
  <c r="P20" i="38"/>
  <c r="P19" i="38"/>
  <c r="P18" i="38"/>
  <c r="P17" i="38"/>
  <c r="P16" i="38"/>
  <c r="P14" i="38"/>
  <c r="P13" i="38"/>
  <c r="O482" i="7" l="1"/>
  <c r="O489" i="7" s="1"/>
  <c r="M482" i="7"/>
  <c r="M489" i="7" s="1"/>
  <c r="P143" i="26"/>
  <c r="P61" i="38"/>
  <c r="N32" i="38"/>
  <c r="J40" i="31" s="1"/>
  <c r="P55" i="26" l="1"/>
  <c r="P57" i="26"/>
  <c r="P90" i="39"/>
  <c r="P53" i="25"/>
  <c r="P55" i="38"/>
  <c r="M7" i="38" l="1"/>
  <c r="N127" i="39" l="1"/>
  <c r="M78" i="7" l="1"/>
  <c r="L146" i="26"/>
  <c r="L145" i="26" l="1"/>
  <c r="L143" i="26" l="1"/>
  <c r="L147" i="7" l="1"/>
  <c r="K223" i="7" l="1"/>
  <c r="L147" i="26"/>
  <c r="L142" i="26"/>
  <c r="L141" i="26"/>
  <c r="L140" i="26"/>
  <c r="N147" i="23" l="1"/>
  <c r="N81" i="23"/>
  <c r="P147" i="26" l="1"/>
  <c r="P146" i="26"/>
  <c r="P145" i="26"/>
  <c r="P144" i="26"/>
  <c r="N229" i="7" l="1"/>
  <c r="J20" i="31" s="1"/>
  <c r="L97" i="39"/>
  <c r="L223" i="7"/>
  <c r="P22" i="39"/>
  <c r="G27" i="39"/>
  <c r="J22" i="39" l="1"/>
  <c r="M22" i="39" s="1"/>
  <c r="B65" i="31"/>
  <c r="B64" i="31"/>
  <c r="G150" i="26"/>
  <c r="J147" i="26" s="1"/>
  <c r="L103" i="26"/>
  <c r="L96" i="26"/>
  <c r="L94" i="26"/>
  <c r="P125" i="39"/>
  <c r="P123" i="39"/>
  <c r="P122" i="39"/>
  <c r="P121" i="39"/>
  <c r="P58" i="26"/>
  <c r="P56" i="26"/>
  <c r="O147" i="26" l="1"/>
  <c r="M147" i="26"/>
  <c r="O22" i="39"/>
  <c r="J143" i="26"/>
  <c r="J146" i="26"/>
  <c r="J145" i="26"/>
  <c r="J144" i="26"/>
  <c r="L184" i="7"/>
  <c r="P184" i="7"/>
  <c r="J184" i="7"/>
  <c r="K187" i="7"/>
  <c r="D37" i="31"/>
  <c r="D36" i="31"/>
  <c r="L219" i="23"/>
  <c r="N211" i="23"/>
  <c r="J37" i="31" s="1"/>
  <c r="K211" i="23"/>
  <c r="G211" i="23"/>
  <c r="J203" i="23" s="1"/>
  <c r="P205" i="23"/>
  <c r="P204" i="23"/>
  <c r="P203" i="23"/>
  <c r="P202" i="23"/>
  <c r="M196" i="23"/>
  <c r="P143" i="23"/>
  <c r="G147" i="23"/>
  <c r="P77" i="23"/>
  <c r="G81" i="23"/>
  <c r="J77" i="23" s="1"/>
  <c r="O77" i="23" s="1"/>
  <c r="E37" i="31" l="1"/>
  <c r="O146" i="26"/>
  <c r="M146" i="26"/>
  <c r="M143" i="23"/>
  <c r="O143" i="23"/>
  <c r="L211" i="23"/>
  <c r="M77" i="23"/>
  <c r="O145" i="26"/>
  <c r="M145" i="26"/>
  <c r="M143" i="26"/>
  <c r="O143" i="26"/>
  <c r="L187" i="7"/>
  <c r="M184" i="7"/>
  <c r="O184" i="7"/>
  <c r="O187" i="7" s="1"/>
  <c r="J205" i="23"/>
  <c r="J202" i="23"/>
  <c r="O202" i="23" s="1"/>
  <c r="P211" i="23"/>
  <c r="J204" i="23"/>
  <c r="O204" i="23" s="1"/>
  <c r="O203" i="23"/>
  <c r="M203" i="23"/>
  <c r="L165" i="38"/>
  <c r="L164" i="38"/>
  <c r="M187" i="7" l="1"/>
  <c r="G19" i="31" s="1"/>
  <c r="M202" i="23"/>
  <c r="J187" i="7"/>
  <c r="M204" i="23"/>
  <c r="M205" i="23"/>
  <c r="O205" i="23"/>
  <c r="O211" i="23" s="1"/>
  <c r="J211" i="23"/>
  <c r="M211" i="23" l="1"/>
  <c r="G37" i="31" s="1"/>
  <c r="N172" i="38"/>
  <c r="L139" i="26"/>
  <c r="P95" i="26" l="1"/>
  <c r="P96" i="26"/>
  <c r="P97" i="26"/>
  <c r="P101" i="26"/>
  <c r="P103" i="26"/>
  <c r="L166" i="38" l="1"/>
  <c r="N264" i="25" l="1"/>
  <c r="G196" i="26"/>
  <c r="I191" i="26"/>
  <c r="I177" i="26"/>
  <c r="I181" i="26" s="1"/>
  <c r="G186" i="26"/>
  <c r="N262" i="7" l="1"/>
  <c r="J21" i="31" s="1"/>
  <c r="N150" i="26"/>
  <c r="J61" i="31" s="1"/>
  <c r="P157" i="25"/>
  <c r="P142" i="26" l="1"/>
  <c r="P141" i="26"/>
  <c r="P140" i="26"/>
  <c r="P139" i="26"/>
  <c r="J60" i="31"/>
  <c r="P262" i="25"/>
  <c r="P329" i="7"/>
  <c r="L329" i="7"/>
  <c r="J140" i="26" l="1"/>
  <c r="O140" i="26" s="1"/>
  <c r="J141" i="26"/>
  <c r="O141" i="26" s="1"/>
  <c r="J142" i="26"/>
  <c r="J139" i="26"/>
  <c r="P108" i="23"/>
  <c r="M140" i="26" l="1"/>
  <c r="M141" i="26"/>
  <c r="O139" i="26"/>
  <c r="M139" i="26"/>
  <c r="M142" i="26"/>
  <c r="O142" i="26"/>
  <c r="P15" i="25" l="1"/>
  <c r="N47" i="23" l="1"/>
  <c r="J32" i="31" s="1"/>
  <c r="G47" i="23"/>
  <c r="P43" i="23"/>
  <c r="P42" i="23"/>
  <c r="P223" i="7" l="1"/>
  <c r="N95" i="38" l="1"/>
  <c r="J42" i="31" s="1"/>
  <c r="N54" i="7"/>
  <c r="J15" i="31" s="1"/>
  <c r="N230" i="25" l="1"/>
  <c r="J54" i="31" s="1"/>
  <c r="N94" i="39" l="1"/>
  <c r="J67" i="31" s="1"/>
  <c r="P51" i="39" l="1"/>
  <c r="P124" i="39" l="1"/>
  <c r="N63" i="38" l="1"/>
  <c r="J41" i="31" s="1"/>
  <c r="N22" i="25"/>
  <c r="J48" i="31" s="1"/>
  <c r="N335" i="7" l="1"/>
  <c r="J23" i="31" s="1"/>
  <c r="N25" i="7"/>
  <c r="J14" i="31" s="1"/>
  <c r="N21" i="23"/>
  <c r="J31" i="31" s="1"/>
  <c r="P261" i="25"/>
  <c r="P92" i="39"/>
  <c r="N129" i="25"/>
  <c r="J51" i="31" s="1"/>
  <c r="N57" i="25"/>
  <c r="J49" i="31" s="1"/>
  <c r="N90" i="25"/>
  <c r="J50" i="31" s="1"/>
  <c r="N372" i="7"/>
  <c r="G372" i="7"/>
  <c r="E24" i="31" s="1"/>
  <c r="L24" i="31" s="1"/>
  <c r="P365" i="7"/>
  <c r="K372" i="7"/>
  <c r="G94" i="39"/>
  <c r="L50" i="7"/>
  <c r="L49" i="7"/>
  <c r="L17" i="7"/>
  <c r="L15" i="7"/>
  <c r="J92" i="39" l="1"/>
  <c r="M92" i="39" s="1"/>
  <c r="L372" i="7"/>
  <c r="J365" i="7"/>
  <c r="M365" i="7" s="1"/>
  <c r="P372" i="7"/>
  <c r="N192" i="25"/>
  <c r="J53" i="31" s="1"/>
  <c r="J33" i="31"/>
  <c r="O92" i="39" l="1"/>
  <c r="O365" i="7"/>
  <c r="J372" i="7"/>
  <c r="M372" i="7"/>
  <c r="N165" i="25"/>
  <c r="J52" i="31" s="1"/>
  <c r="O372" i="7" l="1"/>
  <c r="P159" i="39"/>
  <c r="P158" i="39"/>
  <c r="G22" i="26" l="1"/>
  <c r="P91" i="39"/>
  <c r="P89" i="39"/>
  <c r="P54" i="39"/>
  <c r="P20" i="39"/>
  <c r="P19" i="39"/>
  <c r="P18" i="39"/>
  <c r="P121" i="25" l="1"/>
  <c r="P120" i="25"/>
  <c r="P227" i="25"/>
  <c r="P226" i="25"/>
  <c r="P225" i="25"/>
  <c r="P190" i="25"/>
  <c r="P189" i="25"/>
  <c r="P158" i="25"/>
  <c r="P54" i="25"/>
  <c r="P52" i="25"/>
  <c r="P16" i="25"/>
  <c r="G296" i="7"/>
  <c r="J288" i="7" s="1"/>
  <c r="P258" i="7"/>
  <c r="P256" i="7"/>
  <c r="P50" i="7"/>
  <c r="P49" i="7"/>
  <c r="P17" i="7"/>
  <c r="P15" i="7"/>
  <c r="P166" i="38" l="1"/>
  <c r="P164" i="38"/>
  <c r="P129" i="38"/>
  <c r="P127" i="38"/>
  <c r="P92" i="38"/>
  <c r="P90" i="38"/>
  <c r="P54" i="38"/>
  <c r="P52" i="38"/>
  <c r="G63" i="38"/>
  <c r="P176" i="23"/>
  <c r="P175" i="23"/>
  <c r="P142" i="23"/>
  <c r="P141" i="23"/>
  <c r="P76" i="23"/>
  <c r="P17" i="23"/>
  <c r="P16" i="23"/>
  <c r="J55" i="38" l="1"/>
  <c r="O55" i="38" s="1"/>
  <c r="J60" i="38"/>
  <c r="J58" i="38"/>
  <c r="J61" i="38"/>
  <c r="J53" i="38"/>
  <c r="J59" i="38"/>
  <c r="J51" i="38"/>
  <c r="J57" i="38"/>
  <c r="O57" i="38" s="1"/>
  <c r="J54" i="38"/>
  <c r="J56" i="38"/>
  <c r="J52" i="38"/>
  <c r="M60" i="38" l="1"/>
  <c r="O60" i="38"/>
  <c r="O58" i="38"/>
  <c r="M58" i="38"/>
  <c r="M56" i="38"/>
  <c r="O56" i="38"/>
  <c r="M55" i="38"/>
  <c r="J63" i="38"/>
  <c r="M52" i="38"/>
  <c r="O52" i="38"/>
  <c r="M54" i="38"/>
  <c r="O54" i="38"/>
  <c r="O61" i="38"/>
  <c r="M61" i="38"/>
  <c r="L5" i="31"/>
  <c r="J19" i="31" l="1"/>
  <c r="G155" i="7" l="1"/>
  <c r="E18" i="31" s="1"/>
  <c r="G165" i="39"/>
  <c r="G127" i="39"/>
  <c r="G56" i="39"/>
  <c r="J55" i="39" s="1"/>
  <c r="E61" i="31"/>
  <c r="L61" i="31" s="1"/>
  <c r="E58" i="31"/>
  <c r="G264" i="25"/>
  <c r="J262" i="25" s="1"/>
  <c r="G230" i="25"/>
  <c r="J157" i="25"/>
  <c r="G129" i="25"/>
  <c r="G90" i="25"/>
  <c r="E50" i="31" s="1"/>
  <c r="L50" i="31" s="1"/>
  <c r="G57" i="25"/>
  <c r="G22" i="25"/>
  <c r="G172" i="38"/>
  <c r="G95" i="38"/>
  <c r="E41" i="31"/>
  <c r="G32" i="38"/>
  <c r="G335" i="7"/>
  <c r="E22" i="31"/>
  <c r="G262" i="7"/>
  <c r="G229" i="7"/>
  <c r="G117" i="7"/>
  <c r="E17" i="31" s="1"/>
  <c r="G86" i="7"/>
  <c r="E16" i="31" s="1"/>
  <c r="G54" i="7"/>
  <c r="G25" i="7"/>
  <c r="P86" i="25"/>
  <c r="J28" i="38" l="1"/>
  <c r="J53" i="25"/>
  <c r="M53" i="25" s="1"/>
  <c r="J51" i="25"/>
  <c r="J190" i="25"/>
  <c r="J185" i="25"/>
  <c r="O53" i="25"/>
  <c r="H61" i="31"/>
  <c r="J25" i="38"/>
  <c r="O25" i="38" s="1"/>
  <c r="J26" i="38"/>
  <c r="J20" i="38"/>
  <c r="O20" i="38" s="1"/>
  <c r="J14" i="38"/>
  <c r="J16" i="38"/>
  <c r="E40" i="31"/>
  <c r="J23" i="38"/>
  <c r="J124" i="39"/>
  <c r="J122" i="39"/>
  <c r="J123" i="39"/>
  <c r="J125" i="39"/>
  <c r="E68" i="31"/>
  <c r="J121" i="39"/>
  <c r="M157" i="25"/>
  <c r="O157" i="25"/>
  <c r="M262" i="25"/>
  <c r="O262" i="25"/>
  <c r="E20" i="31"/>
  <c r="H20" i="31" s="1"/>
  <c r="J223" i="7"/>
  <c r="E23" i="31"/>
  <c r="J329" i="7"/>
  <c r="E54" i="31"/>
  <c r="J226" i="25"/>
  <c r="J225" i="25"/>
  <c r="J227" i="25"/>
  <c r="E53" i="31"/>
  <c r="L53" i="31" s="1"/>
  <c r="J189" i="25"/>
  <c r="J188" i="25"/>
  <c r="J187" i="25"/>
  <c r="J186" i="25"/>
  <c r="E49" i="31"/>
  <c r="L49" i="31" s="1"/>
  <c r="J52" i="25"/>
  <c r="J54" i="25"/>
  <c r="M54" i="25" s="1"/>
  <c r="E15" i="31"/>
  <c r="H15" i="31" s="1"/>
  <c r="J48" i="7"/>
  <c r="J47" i="7"/>
  <c r="J50" i="7"/>
  <c r="J46" i="7"/>
  <c r="J49" i="7"/>
  <c r="M49" i="7" s="1"/>
  <c r="E14" i="31"/>
  <c r="E13" i="31" s="1"/>
  <c r="J17" i="7"/>
  <c r="J15" i="7"/>
  <c r="J18" i="7"/>
  <c r="M18" i="7" s="1"/>
  <c r="J16" i="7"/>
  <c r="J14" i="7"/>
  <c r="E21" i="31"/>
  <c r="J258" i="7"/>
  <c r="J256" i="7"/>
  <c r="E69" i="31"/>
  <c r="J159" i="39"/>
  <c r="J158" i="39"/>
  <c r="E44" i="31"/>
  <c r="J166" i="38"/>
  <c r="J164" i="38"/>
  <c r="E60" i="31"/>
  <c r="J103" i="26"/>
  <c r="E66" i="31"/>
  <c r="J54" i="39"/>
  <c r="E67" i="31"/>
  <c r="J91" i="39"/>
  <c r="J89" i="39"/>
  <c r="J20" i="39"/>
  <c r="J19" i="39"/>
  <c r="M19" i="39" s="1"/>
  <c r="J18" i="39"/>
  <c r="E65" i="31"/>
  <c r="E55" i="31"/>
  <c r="J261" i="25"/>
  <c r="E51" i="31"/>
  <c r="L51" i="31" s="1"/>
  <c r="J121" i="25"/>
  <c r="J120" i="25"/>
  <c r="E52" i="31"/>
  <c r="L52" i="31" s="1"/>
  <c r="J158" i="25"/>
  <c r="E48" i="31"/>
  <c r="J16" i="25"/>
  <c r="E19" i="31"/>
  <c r="E42" i="31"/>
  <c r="J92" i="38"/>
  <c r="J90" i="38"/>
  <c r="L60" i="31" l="1"/>
  <c r="H60" i="31"/>
  <c r="F24" i="31"/>
  <c r="F25" i="31"/>
  <c r="F26" i="31"/>
  <c r="J192" i="25"/>
  <c r="O16" i="38"/>
  <c r="M223" i="7"/>
  <c r="M229" i="7" s="1"/>
  <c r="G20" i="31" s="1"/>
  <c r="M125" i="39"/>
  <c r="O125" i="39"/>
  <c r="O26" i="38"/>
  <c r="O14" i="38"/>
  <c r="O122" i="39"/>
  <c r="M122" i="39"/>
  <c r="O123" i="39"/>
  <c r="M123" i="39"/>
  <c r="M121" i="39"/>
  <c r="O121" i="39"/>
  <c r="M120" i="25"/>
  <c r="O120" i="25"/>
  <c r="O256" i="7"/>
  <c r="M256" i="7"/>
  <c r="M329" i="7"/>
  <c r="O329" i="7"/>
  <c r="O166" i="38"/>
  <c r="M166" i="38"/>
  <c r="M164" i="38"/>
  <c r="O164" i="38"/>
  <c r="O158" i="39"/>
  <c r="M158" i="39"/>
  <c r="O159" i="39"/>
  <c r="M159" i="39"/>
  <c r="M225" i="25"/>
  <c r="O225" i="25"/>
  <c r="O226" i="25"/>
  <c r="M226" i="25"/>
  <c r="O54" i="39"/>
  <c r="M54" i="39"/>
  <c r="O20" i="39"/>
  <c r="M20" i="39"/>
  <c r="M261" i="25"/>
  <c r="O261" i="25"/>
  <c r="M227" i="25"/>
  <c r="O227" i="25"/>
  <c r="M190" i="25"/>
  <c r="O190" i="25"/>
  <c r="M189" i="25"/>
  <c r="O189" i="25"/>
  <c r="O121" i="25"/>
  <c r="M121" i="25"/>
  <c r="O54" i="25"/>
  <c r="M52" i="25"/>
  <c r="O52" i="25"/>
  <c r="M16" i="25"/>
  <c r="O16" i="25"/>
  <c r="O90" i="38"/>
  <c r="M90" i="38"/>
  <c r="O92" i="38"/>
  <c r="M92" i="38"/>
  <c r="O258" i="7"/>
  <c r="M258" i="7"/>
  <c r="M103" i="26"/>
  <c r="O103" i="26"/>
  <c r="O89" i="39"/>
  <c r="M89" i="39"/>
  <c r="O17" i="7"/>
  <c r="M50" i="7"/>
  <c r="O50" i="7"/>
  <c r="O49" i="7"/>
  <c r="O15" i="7"/>
  <c r="O18" i="39"/>
  <c r="M18" i="39"/>
  <c r="M91" i="39"/>
  <c r="O91" i="39"/>
  <c r="O19" i="39"/>
  <c r="O158" i="25"/>
  <c r="M158" i="25"/>
  <c r="J86" i="25"/>
  <c r="M86" i="25" s="1"/>
  <c r="I25" i="31" l="1"/>
  <c r="K25" i="31"/>
  <c r="K24" i="31"/>
  <c r="I24" i="31"/>
  <c r="K26" i="31"/>
  <c r="I26" i="31"/>
  <c r="O86" i="25"/>
  <c r="L55" i="31" l="1"/>
  <c r="L54" i="31"/>
  <c r="L48" i="31"/>
  <c r="J44" i="31"/>
  <c r="N296" i="7"/>
  <c r="J22" i="31" s="1"/>
  <c r="N155" i="7"/>
  <c r="J18" i="31" s="1"/>
  <c r="N117" i="7"/>
  <c r="J17" i="31" s="1"/>
  <c r="N86" i="7"/>
  <c r="J16" i="31" s="1"/>
  <c r="M8" i="23"/>
  <c r="M34" i="23"/>
  <c r="J47" i="31" l="1"/>
  <c r="N165" i="39" l="1"/>
  <c r="L67" i="31"/>
  <c r="N56" i="39"/>
  <c r="J66" i="31" s="1"/>
  <c r="N27" i="39"/>
  <c r="J65" i="31" s="1"/>
  <c r="J68" i="31" l="1"/>
  <c r="L68" i="31" s="1"/>
  <c r="J69" i="31"/>
  <c r="H69" i="31" s="1"/>
  <c r="L66" i="31"/>
  <c r="H66" i="31"/>
  <c r="L65" i="31"/>
  <c r="N22" i="26"/>
  <c r="J58" i="31" s="1"/>
  <c r="H68" i="31" l="1"/>
  <c r="L69" i="31"/>
  <c r="L58" i="31"/>
  <c r="L16" i="7" l="1"/>
  <c r="P57" i="38" l="1"/>
  <c r="P32" i="38" l="1"/>
  <c r="L14" i="7" l="1"/>
  <c r="L163" i="38"/>
  <c r="D53" i="31" l="1"/>
  <c r="D52" i="31"/>
  <c r="P135" i="26"/>
  <c r="L134" i="26"/>
  <c r="P85" i="25"/>
  <c r="L48" i="7"/>
  <c r="L18" i="7"/>
  <c r="P74" i="23"/>
  <c r="P18" i="23"/>
  <c r="P15" i="23"/>
  <c r="P14" i="23"/>
  <c r="P21" i="23" l="1"/>
  <c r="L331" i="7"/>
  <c r="L327" i="7"/>
  <c r="P75" i="23" l="1"/>
  <c r="P81" i="23" s="1"/>
  <c r="P107" i="23"/>
  <c r="P106" i="23"/>
  <c r="P140" i="23"/>
  <c r="P147" i="23" s="1"/>
  <c r="P174" i="23"/>
  <c r="P173" i="23"/>
  <c r="P50" i="25"/>
  <c r="P18" i="26" l="1"/>
  <c r="P17" i="26"/>
  <c r="P16" i="26"/>
  <c r="D69" i="31"/>
  <c r="D68" i="31"/>
  <c r="K165" i="39"/>
  <c r="P161" i="39"/>
  <c r="P160" i="39"/>
  <c r="P157" i="39"/>
  <c r="K127" i="39"/>
  <c r="P127" i="39"/>
  <c r="P56" i="25"/>
  <c r="P55" i="25"/>
  <c r="D55" i="31"/>
  <c r="D54" i="31"/>
  <c r="K264" i="25"/>
  <c r="P260" i="25"/>
  <c r="P259" i="25"/>
  <c r="P258" i="25"/>
  <c r="K230" i="25"/>
  <c r="P224" i="25"/>
  <c r="P223" i="25"/>
  <c r="P222" i="25"/>
  <c r="P153" i="25"/>
  <c r="P156" i="25"/>
  <c r="P84" i="25"/>
  <c r="D23" i="31"/>
  <c r="P331" i="7"/>
  <c r="P327" i="7"/>
  <c r="P264" i="25" l="1"/>
  <c r="L64" i="31"/>
  <c r="J64" i="31"/>
  <c r="P165" i="39"/>
  <c r="P230" i="25"/>
  <c r="J260" i="25"/>
  <c r="O260" i="25" s="1"/>
  <c r="L165" i="39"/>
  <c r="L127" i="39"/>
  <c r="J157" i="39"/>
  <c r="O157" i="39" s="1"/>
  <c r="J160" i="39"/>
  <c r="O160" i="39" s="1"/>
  <c r="J161" i="39"/>
  <c r="O161" i="39" s="1"/>
  <c r="J258" i="25"/>
  <c r="M258" i="25" s="1"/>
  <c r="L264" i="25"/>
  <c r="J223" i="25"/>
  <c r="M223" i="25" s="1"/>
  <c r="L230" i="25"/>
  <c r="J222" i="25"/>
  <c r="O222" i="25" s="1"/>
  <c r="J224" i="25"/>
  <c r="J259" i="25"/>
  <c r="P48" i="7"/>
  <c r="P59" i="38"/>
  <c r="D35" i="31"/>
  <c r="D34" i="31"/>
  <c r="D33" i="31"/>
  <c r="N182" i="23"/>
  <c r="J36" i="31" s="1"/>
  <c r="K182" i="23"/>
  <c r="G182" i="23"/>
  <c r="E36" i="31" s="1"/>
  <c r="K147" i="23"/>
  <c r="N114" i="23"/>
  <c r="J34" i="31" s="1"/>
  <c r="K114" i="23"/>
  <c r="G114" i="23"/>
  <c r="E34" i="31" s="1"/>
  <c r="P109" i="23"/>
  <c r="H36" i="31" l="1"/>
  <c r="L36" i="31"/>
  <c r="M224" i="25"/>
  <c r="O224" i="25"/>
  <c r="J30" i="31"/>
  <c r="L37" i="31"/>
  <c r="J176" i="23"/>
  <c r="J175" i="23"/>
  <c r="E35" i="31"/>
  <c r="O124" i="39"/>
  <c r="M124" i="39"/>
  <c r="M127" i="39" s="1"/>
  <c r="H55" i="31"/>
  <c r="O59" i="38"/>
  <c r="L41" i="31"/>
  <c r="M260" i="25"/>
  <c r="J173" i="23"/>
  <c r="L182" i="23"/>
  <c r="J108" i="23"/>
  <c r="L34" i="31"/>
  <c r="J174" i="23"/>
  <c r="M157" i="39"/>
  <c r="J127" i="39"/>
  <c r="M161" i="39"/>
  <c r="J165" i="39"/>
  <c r="M160" i="39"/>
  <c r="O165" i="39"/>
  <c r="J264" i="25"/>
  <c r="O258" i="25"/>
  <c r="M222" i="25"/>
  <c r="O223" i="25"/>
  <c r="M259" i="25"/>
  <c r="O259" i="25"/>
  <c r="J230" i="25"/>
  <c r="J106" i="23"/>
  <c r="O106" i="23" s="1"/>
  <c r="L114" i="23"/>
  <c r="J109" i="23"/>
  <c r="O140" i="23"/>
  <c r="P182" i="23"/>
  <c r="P114" i="23"/>
  <c r="L147" i="23"/>
  <c r="J107" i="23"/>
  <c r="O127" i="39" l="1"/>
  <c r="M176" i="23"/>
  <c r="O176" i="23"/>
  <c r="O174" i="23"/>
  <c r="M174" i="23"/>
  <c r="O173" i="23"/>
  <c r="M173" i="23"/>
  <c r="M175" i="23"/>
  <c r="O175" i="23"/>
  <c r="O141" i="23"/>
  <c r="M141" i="23"/>
  <c r="M142" i="23"/>
  <c r="O142" i="23"/>
  <c r="L35" i="31"/>
  <c r="H35" i="31"/>
  <c r="M109" i="23"/>
  <c r="O109" i="23"/>
  <c r="O108" i="23"/>
  <c r="M108" i="23"/>
  <c r="O230" i="25"/>
  <c r="H54" i="31" s="1"/>
  <c r="G68" i="31"/>
  <c r="M106" i="23"/>
  <c r="M59" i="38"/>
  <c r="J182" i="23"/>
  <c r="M165" i="39"/>
  <c r="G69" i="31" s="1"/>
  <c r="H34" i="31"/>
  <c r="M264" i="25"/>
  <c r="O264" i="25"/>
  <c r="M230" i="25"/>
  <c r="G54" i="31" s="1"/>
  <c r="M140" i="23"/>
  <c r="O107" i="23"/>
  <c r="M107" i="23"/>
  <c r="J114" i="23"/>
  <c r="O182" i="23" l="1"/>
  <c r="M147" i="23"/>
  <c r="O147" i="23"/>
  <c r="M182" i="23"/>
  <c r="G36" i="31" s="1"/>
  <c r="M114" i="23"/>
  <c r="G34" i="31" s="1"/>
  <c r="O114" i="23"/>
  <c r="L326" i="7" l="1"/>
  <c r="L95" i="26"/>
  <c r="L97" i="26"/>
  <c r="P147" i="7"/>
  <c r="P91" i="38"/>
  <c r="L146" i="7" l="1"/>
  <c r="P326" i="7" l="1"/>
  <c r="P17" i="25"/>
  <c r="O186" i="25"/>
  <c r="P89" i="38"/>
  <c r="P95" i="38" s="1"/>
  <c r="P154" i="25" l="1"/>
  <c r="P146" i="7"/>
  <c r="P155" i="7" s="1"/>
  <c r="J146" i="7" l="1"/>
  <c r="O146" i="7" s="1"/>
  <c r="L18" i="31"/>
  <c r="J156" i="25"/>
  <c r="M156" i="25" s="1"/>
  <c r="J153" i="25"/>
  <c r="J154" i="25"/>
  <c r="J147" i="7"/>
  <c r="O153" i="25" l="1"/>
  <c r="M153" i="25"/>
  <c r="O156" i="25"/>
  <c r="M146" i="7"/>
  <c r="O154" i="25"/>
  <c r="M154" i="25"/>
  <c r="O147" i="7"/>
  <c r="M147" i="7"/>
  <c r="P14" i="26"/>
  <c r="P17" i="39"/>
  <c r="P119" i="25"/>
  <c r="L109" i="7"/>
  <c r="P109" i="7"/>
  <c r="D19" i="31" l="1"/>
  <c r="P155" i="25" l="1"/>
  <c r="P87" i="39" l="1"/>
  <c r="P86" i="39"/>
  <c r="P52" i="39"/>
  <c r="P53" i="39"/>
  <c r="P50" i="39"/>
  <c r="P152" i="25"/>
  <c r="P14" i="7"/>
  <c r="P16" i="7"/>
  <c r="P18" i="7"/>
  <c r="M100" i="23"/>
  <c r="M167" i="23" s="1"/>
  <c r="P40" i="23"/>
  <c r="P41" i="23"/>
  <c r="K25" i="7" l="1"/>
  <c r="P25" i="7"/>
  <c r="O14" i="7" l="1"/>
  <c r="O16" i="7"/>
  <c r="O18" i="7"/>
  <c r="J25" i="7"/>
  <c r="P47" i="23"/>
  <c r="K47" i="23"/>
  <c r="L55" i="23"/>
  <c r="L56" i="23"/>
  <c r="J42" i="23" l="1"/>
  <c r="J43" i="23"/>
  <c r="E32" i="31"/>
  <c r="L32" i="31" s="1"/>
  <c r="L89" i="23"/>
  <c r="L122" i="23"/>
  <c r="L190" i="23"/>
  <c r="L155" i="23"/>
  <c r="L47" i="23"/>
  <c r="M25" i="7"/>
  <c r="G14" i="31" s="1"/>
  <c r="O25" i="7"/>
  <c r="J40" i="23"/>
  <c r="M40" i="23" s="1"/>
  <c r="J41" i="23"/>
  <c r="M41" i="23" s="1"/>
  <c r="B30" i="31"/>
  <c r="P257" i="7"/>
  <c r="P290" i="7"/>
  <c r="P289" i="7"/>
  <c r="O43" i="23" l="1"/>
  <c r="M43" i="23"/>
  <c r="M42" i="23"/>
  <c r="O42" i="23"/>
  <c r="O41" i="23"/>
  <c r="O40" i="23"/>
  <c r="J47" i="23"/>
  <c r="L290" i="7"/>
  <c r="L289" i="7"/>
  <c r="L288" i="7"/>
  <c r="L101" i="26"/>
  <c r="N132" i="38"/>
  <c r="J43" i="31" s="1"/>
  <c r="J39" i="31" s="1"/>
  <c r="J14" i="26" l="1"/>
  <c r="J18" i="26"/>
  <c r="M18" i="26" s="1"/>
  <c r="J16" i="26"/>
  <c r="J17" i="26"/>
  <c r="M47" i="23"/>
  <c r="O47" i="23"/>
  <c r="L40" i="31"/>
  <c r="O14" i="26" l="1"/>
  <c r="M14" i="26"/>
  <c r="O16" i="26"/>
  <c r="M16" i="26"/>
  <c r="O18" i="26"/>
  <c r="J29" i="38"/>
  <c r="J24" i="38"/>
  <c r="J19" i="38"/>
  <c r="J18" i="38"/>
  <c r="J27" i="38"/>
  <c r="J22" i="38"/>
  <c r="J17" i="38"/>
  <c r="J21" i="38"/>
  <c r="J15" i="38"/>
  <c r="O17" i="26"/>
  <c r="M17" i="26"/>
  <c r="O27" i="38" l="1"/>
  <c r="O21" i="38"/>
  <c r="O22" i="38"/>
  <c r="O19" i="38"/>
  <c r="O30" i="38"/>
  <c r="O18" i="38"/>
  <c r="O24" i="38"/>
  <c r="O15" i="38"/>
  <c r="O17" i="38"/>
  <c r="O23" i="38"/>
  <c r="O29" i="38"/>
  <c r="L174" i="38"/>
  <c r="M157" i="38"/>
  <c r="L134" i="38"/>
  <c r="M120" i="38"/>
  <c r="L97" i="38"/>
  <c r="M83" i="38"/>
  <c r="L65" i="38"/>
  <c r="M45" i="38"/>
  <c r="L47" i="7"/>
  <c r="L46" i="7"/>
  <c r="L78" i="7"/>
  <c r="O78" i="7" s="1"/>
  <c r="P128" i="38"/>
  <c r="P126" i="38"/>
  <c r="L34" i="38"/>
  <c r="P56" i="38"/>
  <c r="P53" i="38"/>
  <c r="P51" i="38"/>
  <c r="P63" i="38" l="1"/>
  <c r="P132" i="38"/>
  <c r="D67" i="31" l="1"/>
  <c r="D66" i="31"/>
  <c r="D65" i="31"/>
  <c r="D51" i="31"/>
  <c r="D50" i="31"/>
  <c r="D49" i="31"/>
  <c r="D48" i="31"/>
  <c r="D61" i="31"/>
  <c r="D60" i="31"/>
  <c r="D59" i="31"/>
  <c r="D21" i="31"/>
  <c r="D22" i="31"/>
  <c r="D20" i="31" l="1"/>
  <c r="D18" i="31"/>
  <c r="M43" i="39" l="1"/>
  <c r="P54" i="26"/>
  <c r="K335" i="7"/>
  <c r="L23" i="31"/>
  <c r="P335" i="7"/>
  <c r="P288" i="7"/>
  <c r="P296" i="7" s="1"/>
  <c r="L22" i="31"/>
  <c r="D44" i="31"/>
  <c r="D43" i="31"/>
  <c r="D42" i="31"/>
  <c r="D41" i="31"/>
  <c r="J76" i="23"/>
  <c r="P46" i="7"/>
  <c r="P47" i="7"/>
  <c r="K54" i="7"/>
  <c r="M72" i="7"/>
  <c r="P78" i="7"/>
  <c r="P86" i="7" s="1"/>
  <c r="L16" i="31"/>
  <c r="J86" i="7"/>
  <c r="K86" i="7"/>
  <c r="M86" i="7"/>
  <c r="G16" i="31" s="1"/>
  <c r="O86" i="7"/>
  <c r="L89" i="7"/>
  <c r="L23" i="23" s="1"/>
  <c r="L95" i="7"/>
  <c r="L96" i="7"/>
  <c r="L127" i="7" s="1"/>
  <c r="L17" i="31"/>
  <c r="K117" i="7"/>
  <c r="K155" i="7"/>
  <c r="L19" i="31"/>
  <c r="M217" i="7"/>
  <c r="P229" i="7"/>
  <c r="K229" i="7"/>
  <c r="P255" i="7"/>
  <c r="K262" i="7"/>
  <c r="L44" i="31"/>
  <c r="P165" i="38"/>
  <c r="P163" i="38"/>
  <c r="O76" i="23" l="1"/>
  <c r="M76" i="23"/>
  <c r="P262" i="7"/>
  <c r="L238" i="7"/>
  <c r="L304" i="7"/>
  <c r="L270" i="7"/>
  <c r="L343" i="7"/>
  <c r="L380" i="7" s="1"/>
  <c r="L120" i="7"/>
  <c r="J73" i="31"/>
  <c r="L213" i="23"/>
  <c r="M103" i="7"/>
  <c r="M249" i="7"/>
  <c r="M282" i="7" s="1"/>
  <c r="M141" i="7"/>
  <c r="M178" i="7" s="1"/>
  <c r="E33" i="31"/>
  <c r="L33" i="31" s="1"/>
  <c r="L20" i="31"/>
  <c r="M48" i="7"/>
  <c r="L15" i="31"/>
  <c r="L21" i="31"/>
  <c r="J331" i="7"/>
  <c r="J327" i="7"/>
  <c r="H37" i="31"/>
  <c r="J165" i="38"/>
  <c r="O165" i="38" s="1"/>
  <c r="J163" i="38"/>
  <c r="M163" i="38" s="1"/>
  <c r="L164" i="7"/>
  <c r="L196" i="7" s="1"/>
  <c r="J257" i="7"/>
  <c r="J109" i="7"/>
  <c r="H17" i="31"/>
  <c r="L86" i="7"/>
  <c r="J15" i="26"/>
  <c r="O15" i="26" s="1"/>
  <c r="O22" i="26" s="1"/>
  <c r="H58" i="31" s="1"/>
  <c r="J326" i="7"/>
  <c r="L296" i="7"/>
  <c r="L165" i="7"/>
  <c r="L197" i="7" s="1"/>
  <c r="L126" i="7"/>
  <c r="L239" i="7"/>
  <c r="P117" i="7"/>
  <c r="L158" i="7"/>
  <c r="J289" i="7"/>
  <c r="J290" i="7"/>
  <c r="L81" i="23"/>
  <c r="L172" i="38"/>
  <c r="J13" i="38"/>
  <c r="J32" i="38" s="1"/>
  <c r="K172" i="38"/>
  <c r="L32" i="38"/>
  <c r="P172" i="38"/>
  <c r="J74" i="23"/>
  <c r="J75" i="23"/>
  <c r="O75" i="23" s="1"/>
  <c r="L229" i="7"/>
  <c r="L155" i="7"/>
  <c r="L262" i="7"/>
  <c r="L54" i="7"/>
  <c r="P54" i="7"/>
  <c r="L117" i="7"/>
  <c r="J255" i="7"/>
  <c r="B58" i="31"/>
  <c r="P88" i="39"/>
  <c r="P85" i="39"/>
  <c r="P49" i="39"/>
  <c r="P56" i="39" s="1"/>
  <c r="K150" i="26"/>
  <c r="P138" i="26"/>
  <c r="P137" i="26"/>
  <c r="P136" i="26"/>
  <c r="P134" i="26"/>
  <c r="K106" i="26"/>
  <c r="P94" i="26"/>
  <c r="P106" i="26" s="1"/>
  <c r="K192" i="25"/>
  <c r="P188" i="25"/>
  <c r="P187" i="25"/>
  <c r="P186" i="25"/>
  <c r="P192" i="25" s="1"/>
  <c r="K165" i="25"/>
  <c r="P151" i="25"/>
  <c r="K129" i="25"/>
  <c r="P122" i="25"/>
  <c r="P118" i="25"/>
  <c r="P117" i="25"/>
  <c r="K90" i="25"/>
  <c r="P83" i="25"/>
  <c r="P82" i="25"/>
  <c r="P81" i="25"/>
  <c r="J81" i="23" l="1"/>
  <c r="P150" i="26"/>
  <c r="L232" i="7"/>
  <c r="L410" i="7" s="1"/>
  <c r="L190" i="7"/>
  <c r="P94" i="39"/>
  <c r="L50" i="23"/>
  <c r="L184" i="23"/>
  <c r="M320" i="7"/>
  <c r="L344" i="7"/>
  <c r="L271" i="7"/>
  <c r="L305" i="7"/>
  <c r="P165" i="25"/>
  <c r="H33" i="31"/>
  <c r="P90" i="25"/>
  <c r="P129" i="25"/>
  <c r="M74" i="23"/>
  <c r="O74" i="23"/>
  <c r="O81" i="23" s="1"/>
  <c r="J85" i="25"/>
  <c r="H53" i="31"/>
  <c r="O48" i="7"/>
  <c r="J229" i="7"/>
  <c r="J52" i="39"/>
  <c r="O52" i="39" s="1"/>
  <c r="J135" i="26"/>
  <c r="M327" i="7"/>
  <c r="O327" i="7"/>
  <c r="M331" i="7"/>
  <c r="O331" i="7"/>
  <c r="J82" i="25"/>
  <c r="J81" i="25"/>
  <c r="J84" i="25"/>
  <c r="M326" i="7"/>
  <c r="O326" i="7"/>
  <c r="M155" i="7"/>
  <c r="G18" i="31" s="1"/>
  <c r="O155" i="7"/>
  <c r="M75" i="23"/>
  <c r="J155" i="7"/>
  <c r="O223" i="7"/>
  <c r="O229" i="7" s="1"/>
  <c r="M109" i="7"/>
  <c r="O109" i="7"/>
  <c r="J136" i="26"/>
  <c r="J138" i="26"/>
  <c r="J137" i="26"/>
  <c r="O137" i="26" s="1"/>
  <c r="J134" i="26"/>
  <c r="M134" i="26" s="1"/>
  <c r="H51" i="31"/>
  <c r="J119" i="25"/>
  <c r="J152" i="25"/>
  <c r="J87" i="39"/>
  <c r="J86" i="39"/>
  <c r="J51" i="39"/>
  <c r="M51" i="39" s="1"/>
  <c r="J53" i="39"/>
  <c r="M53" i="39" s="1"/>
  <c r="J50" i="39"/>
  <c r="H18" i="31"/>
  <c r="M257" i="7"/>
  <c r="O257" i="7"/>
  <c r="J262" i="7"/>
  <c r="O255" i="7"/>
  <c r="M255" i="7"/>
  <c r="O290" i="7"/>
  <c r="M290" i="7"/>
  <c r="M289" i="7"/>
  <c r="O289" i="7"/>
  <c r="J335" i="7"/>
  <c r="J54" i="7"/>
  <c r="O46" i="7"/>
  <c r="M46" i="7"/>
  <c r="O288" i="7"/>
  <c r="M47" i="7"/>
  <c r="O47" i="7"/>
  <c r="M15" i="26"/>
  <c r="J97" i="26"/>
  <c r="J96" i="26"/>
  <c r="J101" i="26"/>
  <c r="O163" i="38"/>
  <c r="J90" i="39"/>
  <c r="H22" i="31"/>
  <c r="M165" i="38"/>
  <c r="J118" i="25"/>
  <c r="L165" i="25"/>
  <c r="J117" i="25"/>
  <c r="L192" i="25"/>
  <c r="J83" i="25"/>
  <c r="J155" i="25"/>
  <c r="M155" i="25" s="1"/>
  <c r="J296" i="7"/>
  <c r="O13" i="38"/>
  <c r="O32" i="38" s="1"/>
  <c r="J172" i="38"/>
  <c r="J117" i="7"/>
  <c r="J95" i="26"/>
  <c r="L106" i="26"/>
  <c r="J49" i="39"/>
  <c r="L94" i="39"/>
  <c r="J88" i="39"/>
  <c r="L56" i="39"/>
  <c r="L90" i="25"/>
  <c r="L129" i="25"/>
  <c r="J122" i="25"/>
  <c r="O122" i="25" s="1"/>
  <c r="J151" i="25"/>
  <c r="J85" i="39"/>
  <c r="M85" i="39" s="1"/>
  <c r="J94" i="26"/>
  <c r="L150" i="26"/>
  <c r="L375" i="7" l="1"/>
  <c r="L453" i="7"/>
  <c r="L492" i="7"/>
  <c r="M81" i="23"/>
  <c r="L338" i="7"/>
  <c r="L265" i="7"/>
  <c r="L299" i="7"/>
  <c r="O84" i="25"/>
  <c r="M84" i="25"/>
  <c r="O85" i="25"/>
  <c r="M85" i="25"/>
  <c r="O83" i="25"/>
  <c r="M83" i="25"/>
  <c r="L381" i="7"/>
  <c r="M359" i="7"/>
  <c r="M52" i="39"/>
  <c r="O81" i="25"/>
  <c r="M81" i="25"/>
  <c r="M82" i="25"/>
  <c r="O82" i="25"/>
  <c r="O135" i="26"/>
  <c r="M135" i="26"/>
  <c r="O96" i="26"/>
  <c r="M96" i="26"/>
  <c r="O94" i="26"/>
  <c r="M94" i="26"/>
  <c r="O95" i="26"/>
  <c r="M95" i="26"/>
  <c r="O97" i="26"/>
  <c r="M97" i="26"/>
  <c r="O187" i="25"/>
  <c r="M187" i="25"/>
  <c r="M186" i="25"/>
  <c r="M188" i="25"/>
  <c r="O188" i="25"/>
  <c r="O335" i="7"/>
  <c r="M335" i="7"/>
  <c r="G23" i="31" s="1"/>
  <c r="H52" i="31"/>
  <c r="O134" i="26"/>
  <c r="M117" i="7"/>
  <c r="O117" i="7"/>
  <c r="H67" i="31"/>
  <c r="J165" i="25"/>
  <c r="O88" i="39"/>
  <c r="O86" i="39"/>
  <c r="M86" i="39"/>
  <c r="M87" i="39"/>
  <c r="O87" i="39"/>
  <c r="O119" i="25"/>
  <c r="M119" i="25"/>
  <c r="O155" i="25"/>
  <c r="O296" i="7"/>
  <c r="J90" i="25"/>
  <c r="O118" i="25"/>
  <c r="M118" i="25"/>
  <c r="M117" i="25"/>
  <c r="O117" i="25"/>
  <c r="O151" i="25"/>
  <c r="M151" i="25"/>
  <c r="M152" i="25"/>
  <c r="O152" i="25"/>
  <c r="O51" i="39"/>
  <c r="O85" i="39"/>
  <c r="O53" i="39"/>
  <c r="M50" i="39"/>
  <c r="O50" i="39"/>
  <c r="M54" i="7"/>
  <c r="O54" i="7"/>
  <c r="M262" i="7"/>
  <c r="O262" i="7"/>
  <c r="O90" i="39"/>
  <c r="M90" i="39"/>
  <c r="M101" i="26"/>
  <c r="O101" i="26"/>
  <c r="O138" i="26"/>
  <c r="M138" i="26"/>
  <c r="O136" i="26"/>
  <c r="M136" i="26"/>
  <c r="M137" i="26"/>
  <c r="M49" i="39"/>
  <c r="O49" i="39"/>
  <c r="J56" i="39"/>
  <c r="J106" i="26"/>
  <c r="M122" i="25"/>
  <c r="M172" i="38"/>
  <c r="G44" i="31" s="1"/>
  <c r="O172" i="38"/>
  <c r="J94" i="39"/>
  <c r="J129" i="25"/>
  <c r="J150" i="26"/>
  <c r="M150" i="26" l="1"/>
  <c r="G61" i="31" s="1"/>
  <c r="M165" i="25"/>
  <c r="G52" i="31" s="1"/>
  <c r="L58" i="39"/>
  <c r="L29" i="39"/>
  <c r="L24" i="26"/>
  <c r="L62" i="26" s="1"/>
  <c r="O94" i="39"/>
  <c r="O56" i="39"/>
  <c r="M90" i="25"/>
  <c r="G50" i="31" s="1"/>
  <c r="O90" i="25"/>
  <c r="H50" i="31" s="1"/>
  <c r="O106" i="26"/>
  <c r="O165" i="25"/>
  <c r="M192" i="25"/>
  <c r="G53" i="31" s="1"/>
  <c r="O192" i="25"/>
  <c r="O129" i="25"/>
  <c r="M129" i="25"/>
  <c r="G51" i="31" s="1"/>
  <c r="M106" i="26"/>
  <c r="G60" i="31" s="1"/>
  <c r="O150" i="26"/>
  <c r="M56" i="39"/>
  <c r="G66" i="31" s="1"/>
  <c r="L129" i="39" l="1"/>
  <c r="L96" i="39"/>
  <c r="L168" i="39"/>
  <c r="L152" i="26"/>
  <c r="L108" i="26"/>
  <c r="D14" i="31"/>
  <c r="P15" i="26" l="1"/>
  <c r="P22" i="26" s="1"/>
  <c r="G132" i="38"/>
  <c r="J127" i="38" s="1"/>
  <c r="M127" i="38" s="1"/>
  <c r="K132" i="38"/>
  <c r="K95" i="38"/>
  <c r="P16" i="39"/>
  <c r="K60" i="26"/>
  <c r="K22" i="25"/>
  <c r="D16" i="31"/>
  <c r="K21" i="23"/>
  <c r="K63" i="38"/>
  <c r="K27" i="39"/>
  <c r="M8" i="39"/>
  <c r="M47" i="26"/>
  <c r="M8" i="26"/>
  <c r="M8" i="25"/>
  <c r="D31" i="31"/>
  <c r="D32" i="31"/>
  <c r="D17" i="31"/>
  <c r="D15" i="31"/>
  <c r="P21" i="39"/>
  <c r="G60" i="26"/>
  <c r="G21" i="23"/>
  <c r="M68" i="23"/>
  <c r="M134" i="23" s="1"/>
  <c r="P15" i="39"/>
  <c r="P14" i="39"/>
  <c r="K57" i="25"/>
  <c r="B49" i="31"/>
  <c r="B14" i="31"/>
  <c r="D40" i="31"/>
  <c r="H40" i="31"/>
  <c r="B13" i="31"/>
  <c r="B47" i="31"/>
  <c r="D58" i="31"/>
  <c r="P14" i="25"/>
  <c r="P22" i="25" s="1"/>
  <c r="P47" i="25"/>
  <c r="P48" i="25"/>
  <c r="P49" i="25"/>
  <c r="L65" i="25"/>
  <c r="L66" i="25"/>
  <c r="K22" i="26"/>
  <c r="N60" i="26"/>
  <c r="J59" i="31" s="1"/>
  <c r="B31" i="31"/>
  <c r="G17" i="31"/>
  <c r="G15" i="31"/>
  <c r="J55" i="26" l="1"/>
  <c r="J57" i="26"/>
  <c r="P27" i="39"/>
  <c r="E59" i="31"/>
  <c r="E57" i="31" s="1"/>
  <c r="J58" i="26"/>
  <c r="M58" i="26" s="1"/>
  <c r="J56" i="26"/>
  <c r="M56" i="26" s="1"/>
  <c r="O127" i="38"/>
  <c r="J57" i="31"/>
  <c r="E31" i="31"/>
  <c r="L31" i="31" s="1"/>
  <c r="J17" i="23"/>
  <c r="M17" i="23" s="1"/>
  <c r="J16" i="23"/>
  <c r="M16" i="23" s="1"/>
  <c r="E43" i="31"/>
  <c r="L43" i="31" s="1"/>
  <c r="P57" i="25"/>
  <c r="L42" i="31"/>
  <c r="J50" i="25"/>
  <c r="J14" i="23"/>
  <c r="M14" i="23" s="1"/>
  <c r="L174" i="25"/>
  <c r="L273" i="25"/>
  <c r="L239" i="25"/>
  <c r="L272" i="25"/>
  <c r="L238" i="25"/>
  <c r="M115" i="39"/>
  <c r="M151" i="39"/>
  <c r="J55" i="25"/>
  <c r="M55" i="25" s="1"/>
  <c r="J56" i="25"/>
  <c r="L83" i="23"/>
  <c r="L116" i="23"/>
  <c r="L149" i="23"/>
  <c r="J15" i="25"/>
  <c r="J14" i="25"/>
  <c r="O14" i="25" s="1"/>
  <c r="J17" i="25"/>
  <c r="J17" i="39"/>
  <c r="J48" i="25"/>
  <c r="H32" i="31"/>
  <c r="J14" i="39"/>
  <c r="J89" i="38"/>
  <c r="O89" i="38" s="1"/>
  <c r="L22" i="25"/>
  <c r="J47" i="25"/>
  <c r="M79" i="39"/>
  <c r="O51" i="38"/>
  <c r="H41" i="31"/>
  <c r="O53" i="38"/>
  <c r="J15" i="39"/>
  <c r="J21" i="39"/>
  <c r="O21" i="39" s="1"/>
  <c r="J54" i="26"/>
  <c r="L95" i="38"/>
  <c r="L63" i="38"/>
  <c r="B57" i="31"/>
  <c r="P60" i="26"/>
  <c r="J22" i="26"/>
  <c r="M128" i="26"/>
  <c r="M88" i="26"/>
  <c r="L27" i="39"/>
  <c r="J16" i="39"/>
  <c r="L329" i="25"/>
  <c r="L138" i="25"/>
  <c r="L201" i="25"/>
  <c r="L99" i="25"/>
  <c r="M41" i="25"/>
  <c r="M75" i="25"/>
  <c r="L137" i="25"/>
  <c r="L200" i="25"/>
  <c r="L173" i="25"/>
  <c r="L98" i="25"/>
  <c r="L57" i="25"/>
  <c r="J49" i="25"/>
  <c r="L205" i="26"/>
  <c r="L60" i="26"/>
  <c r="H21" i="31"/>
  <c r="H19" i="31"/>
  <c r="J15" i="23"/>
  <c r="M15" i="23" s="1"/>
  <c r="L21" i="23"/>
  <c r="J18" i="23"/>
  <c r="J128" i="38"/>
  <c r="J126" i="38"/>
  <c r="J129" i="38"/>
  <c r="L132" i="38"/>
  <c r="H44" i="31"/>
  <c r="L22" i="26"/>
  <c r="J91" i="38"/>
  <c r="M91" i="38" s="1"/>
  <c r="O126" i="38" l="1"/>
  <c r="M126" i="38"/>
  <c r="O55" i="26"/>
  <c r="M55" i="26"/>
  <c r="M57" i="26"/>
  <c r="O57" i="26"/>
  <c r="O58" i="26"/>
  <c r="O56" i="26"/>
  <c r="O129" i="38"/>
  <c r="M129" i="38"/>
  <c r="M50" i="25"/>
  <c r="O50" i="25"/>
  <c r="O15" i="25"/>
  <c r="M15" i="25"/>
  <c r="O16" i="23"/>
  <c r="O17" i="23"/>
  <c r="E30" i="31"/>
  <c r="L59" i="31"/>
  <c r="M180" i="25"/>
  <c r="M216" i="25"/>
  <c r="M252" i="25"/>
  <c r="H59" i="31"/>
  <c r="H43" i="31"/>
  <c r="E39" i="31"/>
  <c r="E64" i="31"/>
  <c r="E47" i="31"/>
  <c r="M56" i="25"/>
  <c r="O56" i="25"/>
  <c r="O63" i="38"/>
  <c r="O19" i="23"/>
  <c r="M19" i="23"/>
  <c r="H49" i="31"/>
  <c r="O55" i="25"/>
  <c r="M17" i="25"/>
  <c r="O17" i="25"/>
  <c r="O47" i="25"/>
  <c r="M47" i="25"/>
  <c r="O91" i="38"/>
  <c r="H65" i="31"/>
  <c r="O49" i="25"/>
  <c r="M49" i="25"/>
  <c r="M17" i="39"/>
  <c r="O17" i="39"/>
  <c r="M89" i="38"/>
  <c r="M95" i="38" s="1"/>
  <c r="H48" i="31"/>
  <c r="M57" i="38"/>
  <c r="O128" i="38"/>
  <c r="M128" i="38"/>
  <c r="M14" i="25"/>
  <c r="O48" i="25"/>
  <c r="M48" i="25"/>
  <c r="J22" i="25"/>
  <c r="M21" i="39"/>
  <c r="M54" i="26"/>
  <c r="O54" i="26"/>
  <c r="M18" i="23"/>
  <c r="O18" i="23"/>
  <c r="J95" i="38"/>
  <c r="M16" i="39"/>
  <c r="O16" i="39"/>
  <c r="O15" i="39"/>
  <c r="M15" i="39"/>
  <c r="M14" i="39"/>
  <c r="O14" i="39"/>
  <c r="J57" i="25"/>
  <c r="M53" i="38"/>
  <c r="M51" i="38"/>
  <c r="O15" i="23"/>
  <c r="O14" i="23"/>
  <c r="J27" i="39"/>
  <c r="M111" i="25"/>
  <c r="M144" i="25"/>
  <c r="J60" i="26"/>
  <c r="H16" i="31"/>
  <c r="J132" i="38"/>
  <c r="J21" i="23"/>
  <c r="O27" i="39" l="1"/>
  <c r="M132" i="38"/>
  <c r="G43" i="31" s="1"/>
  <c r="M27" i="39"/>
  <c r="M57" i="25"/>
  <c r="G49" i="31" s="1"/>
  <c r="M63" i="38"/>
  <c r="G41" i="31" s="1"/>
  <c r="H57" i="31"/>
  <c r="O95" i="38"/>
  <c r="H42" i="31" s="1"/>
  <c r="H39" i="31" s="1"/>
  <c r="G42" i="31"/>
  <c r="M21" i="23"/>
  <c r="G31" i="31" s="1"/>
  <c r="H47" i="31"/>
  <c r="O22" i="25"/>
  <c r="O132" i="38"/>
  <c r="O57" i="25"/>
  <c r="M22" i="25"/>
  <c r="G48" i="31" s="1"/>
  <c r="O60" i="26"/>
  <c r="O21" i="23"/>
  <c r="H31" i="31" s="1"/>
  <c r="M60" i="26"/>
  <c r="G59" i="31" s="1"/>
  <c r="L47" i="31"/>
  <c r="L57" i="31"/>
  <c r="L30" i="31"/>
  <c r="L39" i="31"/>
  <c r="H30" i="31" l="1"/>
  <c r="G30" i="31"/>
  <c r="G65" i="31"/>
  <c r="J13" i="31" l="1"/>
  <c r="J71" i="31" s="1"/>
  <c r="G47" i="31" l="1"/>
  <c r="K81" i="23"/>
  <c r="M22" i="26" l="1"/>
  <c r="G58" i="31" l="1"/>
  <c r="G57" i="31" l="1"/>
  <c r="L335" i="7"/>
  <c r="H23" i="31" l="1"/>
  <c r="K94" i="39" l="1"/>
  <c r="M88" i="39"/>
  <c r="M94" i="39" s="1"/>
  <c r="G67" i="31" l="1"/>
  <c r="K296" i="7"/>
  <c r="M288" i="7"/>
  <c r="M296" i="7" s="1"/>
  <c r="G22" i="31" s="1"/>
  <c r="G64" i="31" l="1"/>
  <c r="L25" i="7"/>
  <c r="L14" i="31"/>
  <c r="L13" i="31" s="1"/>
  <c r="H14" i="31" l="1"/>
  <c r="L71" i="31"/>
  <c r="H64" i="31" l="1"/>
  <c r="H71" i="31" s="1"/>
  <c r="E71" i="31" l="1"/>
  <c r="F18" i="31" s="1"/>
  <c r="K18" i="31" l="1"/>
  <c r="I18" i="31"/>
  <c r="F49" i="31"/>
  <c r="F37" i="31"/>
  <c r="F54" i="31"/>
  <c r="F69" i="31"/>
  <c r="F61" i="31"/>
  <c r="F19" i="31"/>
  <c r="F15" i="31"/>
  <c r="F50" i="31"/>
  <c r="F36" i="31"/>
  <c r="F32" i="31"/>
  <c r="F42" i="31"/>
  <c r="F23" i="31"/>
  <c r="F68" i="31"/>
  <c r="F41" i="31"/>
  <c r="F31" i="31"/>
  <c r="I31" i="31" s="1"/>
  <c r="F59" i="31"/>
  <c r="F40" i="31"/>
  <c r="F53" i="31"/>
  <c r="F43" i="31"/>
  <c r="F17" i="31"/>
  <c r="F33" i="31"/>
  <c r="F44" i="31"/>
  <c r="F60" i="31"/>
  <c r="K60" i="31" s="1"/>
  <c r="F66" i="31"/>
  <c r="F34" i="31"/>
  <c r="F16" i="31"/>
  <c r="F55" i="31"/>
  <c r="F67" i="31"/>
  <c r="F14" i="31"/>
  <c r="F65" i="31"/>
  <c r="F35" i="31"/>
  <c r="I35" i="31" s="1"/>
  <c r="F48" i="31"/>
  <c r="F52" i="31"/>
  <c r="F58" i="31"/>
  <c r="F51" i="31"/>
  <c r="F20" i="31"/>
  <c r="F22" i="31"/>
  <c r="F21" i="31"/>
  <c r="I52" i="31" l="1"/>
  <c r="K52" i="31"/>
  <c r="K44" i="31"/>
  <c r="I44" i="31"/>
  <c r="K41" i="31"/>
  <c r="I41" i="31"/>
  <c r="I37" i="31"/>
  <c r="K37" i="31"/>
  <c r="F47" i="31"/>
  <c r="K48" i="31"/>
  <c r="I48" i="31"/>
  <c r="K34" i="31"/>
  <c r="I34" i="31"/>
  <c r="F39" i="31"/>
  <c r="K40" i="31"/>
  <c r="K35" i="31"/>
  <c r="K59" i="31"/>
  <c r="I59" i="31"/>
  <c r="K69" i="31"/>
  <c r="I69" i="31"/>
  <c r="I22" i="31"/>
  <c r="K22" i="31"/>
  <c r="I14" i="31"/>
  <c r="K14" i="31"/>
  <c r="F13" i="31"/>
  <c r="I53" i="31"/>
  <c r="K53" i="31"/>
  <c r="I32" i="31"/>
  <c r="K32" i="31"/>
  <c r="K19" i="31"/>
  <c r="I20" i="31"/>
  <c r="K20" i="31"/>
  <c r="K67" i="31"/>
  <c r="I67" i="31"/>
  <c r="I33" i="31"/>
  <c r="K33" i="31"/>
  <c r="I68" i="31"/>
  <c r="K68" i="31"/>
  <c r="K36" i="31"/>
  <c r="I36" i="31"/>
  <c r="I61" i="31"/>
  <c r="K61" i="31"/>
  <c r="I49" i="31"/>
  <c r="K49" i="31"/>
  <c r="I51" i="31"/>
  <c r="K51" i="31"/>
  <c r="I55" i="31"/>
  <c r="K55" i="31"/>
  <c r="K66" i="31"/>
  <c r="I66" i="31"/>
  <c r="I17" i="31"/>
  <c r="K17" i="31"/>
  <c r="I23" i="31"/>
  <c r="K23" i="31"/>
  <c r="K50" i="31"/>
  <c r="I50" i="31"/>
  <c r="K21" i="31"/>
  <c r="I21" i="31"/>
  <c r="F57" i="31"/>
  <c r="K58" i="31"/>
  <c r="I58" i="31"/>
  <c r="I65" i="31"/>
  <c r="K65" i="31"/>
  <c r="F64" i="31"/>
  <c r="K16" i="31"/>
  <c r="I16" i="31"/>
  <c r="I43" i="31"/>
  <c r="K43" i="31"/>
  <c r="F30" i="31"/>
  <c r="K31" i="31"/>
  <c r="I42" i="31"/>
  <c r="K42" i="31"/>
  <c r="I15" i="31"/>
  <c r="K15" i="31"/>
  <c r="I54" i="31"/>
  <c r="K54" i="31"/>
  <c r="K64" i="31" l="1"/>
  <c r="I64" i="31"/>
  <c r="K39" i="31"/>
  <c r="I57" i="31"/>
  <c r="K13" i="31"/>
  <c r="K47" i="31"/>
  <c r="I47" i="31"/>
  <c r="K30" i="31"/>
  <c r="I30" i="31"/>
  <c r="F71" i="31"/>
  <c r="K57" i="31"/>
  <c r="I13" i="31"/>
  <c r="K71" i="31" l="1"/>
  <c r="K32" i="38"/>
  <c r="M27" i="38"/>
  <c r="M24" i="38"/>
  <c r="M26" i="38"/>
  <c r="M29" i="38"/>
  <c r="M21" i="38"/>
  <c r="M19" i="38"/>
  <c r="M22" i="38"/>
  <c r="M25" i="38"/>
  <c r="M17" i="38"/>
  <c r="M18" i="38"/>
  <c r="M20" i="38"/>
  <c r="M15" i="38"/>
  <c r="M23" i="38"/>
  <c r="M13" i="38"/>
  <c r="M14" i="38"/>
  <c r="M16" i="38"/>
  <c r="M32" i="38" l="1"/>
  <c r="G40" i="31" s="1"/>
  <c r="G39" i="31" s="1"/>
  <c r="G71" i="31" s="1"/>
  <c r="I40" i="31" l="1"/>
  <c r="I39" i="31" s="1"/>
  <c r="I71" i="31" s="1"/>
</calcChain>
</file>

<file path=xl/sharedStrings.xml><?xml version="1.0" encoding="utf-8"?>
<sst xmlns="http://schemas.openxmlformats.org/spreadsheetml/2006/main" count="1469" uniqueCount="243">
  <si>
    <t>No. Urt</t>
  </si>
  <si>
    <t>Nama PPTK</t>
  </si>
  <si>
    <t>Jumlah Kegiatan / Nama Kegiatan</t>
  </si>
  <si>
    <t>Realisasi Tertimbang ( % )</t>
  </si>
  <si>
    <t>Sisa Dana      (Rp )</t>
  </si>
  <si>
    <t>Masalah Yang dihadapi</t>
  </si>
  <si>
    <t>Pemecahan Masalah</t>
  </si>
  <si>
    <t>Saran Tindak Lanjut</t>
  </si>
  <si>
    <t>Fisik</t>
  </si>
  <si>
    <t>Keuangan</t>
  </si>
  <si>
    <t>%</t>
  </si>
  <si>
    <t>REALISASI FISIK DAN KEUANGAN</t>
  </si>
  <si>
    <t xml:space="preserve">No. Urt </t>
  </si>
  <si>
    <t>Uraian / Rincian Kegiatan / Target</t>
  </si>
  <si>
    <t>Lokasi</t>
  </si>
  <si>
    <t>Nilai Kontrak  ( Rp )</t>
  </si>
  <si>
    <t>Nama Pelaksana</t>
  </si>
  <si>
    <t>Realisasi Komunikatif ( % )</t>
  </si>
  <si>
    <t>Desa / Kel</t>
  </si>
  <si>
    <t>Kec</t>
  </si>
  <si>
    <t>Rp.</t>
  </si>
  <si>
    <t>TOTAL</t>
  </si>
  <si>
    <t>Pejabat Pelaksana Teknis Kegiatan</t>
  </si>
  <si>
    <t>Bobot  ( % )</t>
  </si>
  <si>
    <t>APBD KABUPATEN KEPULAUAN SELAYAR</t>
  </si>
  <si>
    <t>Jumlah Dana          ( Rp )</t>
  </si>
  <si>
    <t>Kegiatan</t>
  </si>
  <si>
    <t>Realisasi Tertimbang (%)</t>
  </si>
  <si>
    <t>Realisasi Komulatif (%)</t>
  </si>
  <si>
    <t>Keu</t>
  </si>
  <si>
    <t>:</t>
  </si>
  <si>
    <t>Langsung</t>
  </si>
  <si>
    <t>Belanja</t>
  </si>
  <si>
    <t xml:space="preserve">SKPD </t>
  </si>
  <si>
    <t>Belanja Makanan Dan Minuman Rapat</t>
  </si>
  <si>
    <t>Belanja Beasiswa Tugas Belajar S2</t>
  </si>
  <si>
    <t>Bobot     ( % )</t>
  </si>
  <si>
    <t>Bobot        ( % )</t>
  </si>
  <si>
    <t>Bobot      ( % )</t>
  </si>
  <si>
    <t>Bobot       ( % )</t>
  </si>
  <si>
    <t>Jumlah Dana        ( Rp )</t>
  </si>
  <si>
    <t>DANA SERAPAN DAN REALISASI BELANJA LANGSUNG</t>
  </si>
  <si>
    <t>Bobot    ( % )</t>
  </si>
  <si>
    <t>NURWAHIDA, S.Sos</t>
  </si>
  <si>
    <t>NIP. 19761231 200701 2 040</t>
  </si>
  <si>
    <t>Bobot   ( % )</t>
  </si>
  <si>
    <t>Jumlah Dana (Rp)</t>
  </si>
  <si>
    <t>Jumlah Dana ( Rp )</t>
  </si>
  <si>
    <t>NIP. 19760201 200502 2 005</t>
  </si>
  <si>
    <t>Belanja     : Langsung</t>
  </si>
  <si>
    <t>NUR SURYA NINGRAT, SE</t>
  </si>
  <si>
    <t>NIP. 19770815 201410 2 001</t>
  </si>
  <si>
    <t>Jumlah 5 Keg</t>
  </si>
  <si>
    <t xml:space="preserve"> </t>
  </si>
  <si>
    <t>Penyusunan Dokumen Perencanaan Perangkat Daerah</t>
  </si>
  <si>
    <t>Belanja jasa Tenaga Administrasi</t>
  </si>
  <si>
    <t>Evaluasi Kinerja Perangkat Daerah</t>
  </si>
  <si>
    <t>Koordinasi dan Penyusunan Dokumen RKA-SKPD</t>
  </si>
  <si>
    <t>Belanja Jasa Tenaga Administrasi</t>
  </si>
  <si>
    <t>Penyedian Gaji dan Tunjangan ASN</t>
  </si>
  <si>
    <t>Penyusunan Pelaporan dan Analisis Prognosis Realisasi Anggaran</t>
  </si>
  <si>
    <t>Penyediaan Administrasi Pelaksanaan Tugas ASN</t>
  </si>
  <si>
    <t>ALEK SANDER,ST</t>
  </si>
  <si>
    <t>NIP. 197605092006041015</t>
  </si>
  <si>
    <t>19831010201101 1005</t>
  </si>
  <si>
    <t>Penyusunan  Rencana Kebutuhan ,Jenis dan Jumlah Jabatan untuk Pelaksanaan Pengadaan ASN</t>
  </si>
  <si>
    <t>Evaluasi Pengadaan ASN dan Pengadaan ASN</t>
  </si>
  <si>
    <t>Koordinasi Pelaksanaan Administrasi Pemberhentian</t>
  </si>
  <si>
    <t>Belanja Makan dan Minum Rapat</t>
  </si>
  <si>
    <t>Pengelolaan Mutasi  ASN</t>
  </si>
  <si>
    <t>Pengelolaan Kenaikan Pangkat ASN</t>
  </si>
  <si>
    <t xml:space="preserve"> Pengelolaan Promosi ASN </t>
  </si>
  <si>
    <t>Belanja Perjalanan Dinas Biasa ( Luar Daerah)</t>
  </si>
  <si>
    <t>Pengelolaan Pendidikan Lanjutan ASN</t>
  </si>
  <si>
    <t>Badan Kepegawaian  dan Pengembangan Sumber Daya Manusia</t>
  </si>
  <si>
    <t>Badan Kepegawaian dan Pengembangan Sumber Daya Manusia</t>
  </si>
  <si>
    <t>Badan Kepegawaian Dan Pengembangan Sumber Daya Manusia</t>
  </si>
  <si>
    <t xml:space="preserve">Badan Kepegawaian Dan Pengembangan Sumber Daya Manusia </t>
  </si>
  <si>
    <t>Fasilitasi Lembaga Profesi ASN</t>
  </si>
  <si>
    <t>KEPALA BADAN KEPEGAWAIAN  DAN PENGEMBANGAN SUMBER DAYA MANUSIA</t>
  </si>
  <si>
    <t xml:space="preserve">SKPD        : Badan Kepegawaian Dan Pengembangan Sumber Daya Manusia  </t>
  </si>
  <si>
    <t>Pendataan dan Pengolahan Administrasi Kepegawaian</t>
  </si>
  <si>
    <t xml:space="preserve">Koordinasi dan Kerjasama Pelaksanaan Diklat Jabatan Fungsional </t>
  </si>
  <si>
    <t>Belanja Perjalanan Biasa</t>
  </si>
  <si>
    <t>Belanja Alat/bahan Untuk kegiatan Kantor -Bahan cetak</t>
  </si>
  <si>
    <t xml:space="preserve">Belanja alat dan bahan  untuk kegiatan Kantor -bahan Cetak </t>
  </si>
  <si>
    <t>Belanja Alat dan bahan Untuk Kegiatan Kantor- ATK</t>
  </si>
  <si>
    <t>Belanja Alat dan bahan Untuk Keg. Kantor- Bahan Cetak</t>
  </si>
  <si>
    <t>Sisa Dana   (Rp )</t>
  </si>
  <si>
    <t>Sisa Dana  (Rp )</t>
  </si>
  <si>
    <t>Belanja Alat/ Bahan  untuk kegiatan Alat Tulis Kantor</t>
  </si>
  <si>
    <t xml:space="preserve">Belanja  Alat/Bahan untuk kegiatan Kantor Bahan Cetak </t>
  </si>
  <si>
    <t xml:space="preserve">Belanja Alat /Bahan Untuk Kegiatan Kantor- Bahan Cetak </t>
  </si>
  <si>
    <t>Belanja Alat /Bahan untuk Kegiatan Kantor Alat Tulis Kantor</t>
  </si>
  <si>
    <t xml:space="preserve">Belanja Alat /Bahan untuk Kegiatan Kantor- Bahan Cetak </t>
  </si>
  <si>
    <t>Belanja Perjalanan Dinas Biasa (Luar Daerah)</t>
  </si>
  <si>
    <t>Belanja  alat dan bahan untuk kegiatan - Alat Tulis Kantor</t>
  </si>
  <si>
    <t>Belanja Alat/Bahan Untuk Kegiatan Kantor-Alat Tulis Kantor</t>
  </si>
  <si>
    <t>Sisa Dana (Rp )</t>
  </si>
  <si>
    <t>Belanja Perjalanan Dinas Biasa</t>
  </si>
  <si>
    <t>Koordinasi dan Penyusunan Dokumen  Perubahan RKA-SKPD</t>
  </si>
  <si>
    <t>Koordinasi dan Penyusunan Dokumen DPA-SKPD</t>
  </si>
  <si>
    <t>Koordinasi dan Penyusunan Dokumen Perubahan DPA-SKPD</t>
  </si>
  <si>
    <t xml:space="preserve">Belanja Jasa  Tenaga  Kebersihan </t>
  </si>
  <si>
    <t>Belanja Jasa Tenaga Supir</t>
  </si>
  <si>
    <t>Koordinasi dan Pelaksanaan Angkuntansi SKPD</t>
  </si>
  <si>
    <t>Koordinasi dan Penyusunan Laporan Keuangan Akhir Tahun SKPD</t>
  </si>
  <si>
    <t>Penatausahaan Barang Milik Daerah pada SKPD</t>
  </si>
  <si>
    <t xml:space="preserve">Penyediaan  Komponen Instalasi Listrik /Penerangan Bangunan Kantor </t>
  </si>
  <si>
    <t xml:space="preserve">Belanja Alat/ Bahan untuk Kegiatan Alat Listrik </t>
  </si>
  <si>
    <t xml:space="preserve">Penyediaan Barang Cetakan dan Penggandaan </t>
  </si>
  <si>
    <t xml:space="preserve">Belanja Alat/ Bahan untuk Kengiatan Kantor - Bahan  Cetak </t>
  </si>
  <si>
    <t>Penyediaan Bahan Bacaan dan Peraturan Perundang- undangan</t>
  </si>
  <si>
    <t>Belanja Jasa  Iklan /Reklame,Film dan Pemotretan</t>
  </si>
  <si>
    <t>Belanja langganan Jurnal /Surat Kabar /Majallah</t>
  </si>
  <si>
    <t>Penyelenggaraan Rapat Koordinasi dan Konsultasi SKPD</t>
  </si>
  <si>
    <t>Penyediaan Jasa Surat Menyurat</t>
  </si>
  <si>
    <t>Penyediaan Jasa Komunikasi Sumber Daya Air dan Listrik</t>
  </si>
  <si>
    <t>Belanja Tagihan Air</t>
  </si>
  <si>
    <t xml:space="preserve">Belanja Tagihan Listrik </t>
  </si>
  <si>
    <t>Belanja Kawat /Faxsimili/Internet/TV Berlangganan</t>
  </si>
  <si>
    <t>Belanja Iuran Jaminan Kecelakaan Kerja Bagi Non ASN</t>
  </si>
  <si>
    <t>Penyediaan Jasa Pemeliharaan ,Biaya Pemeliharaan ,Pajak dan Perizinan Kendaraan Dinas</t>
  </si>
  <si>
    <t>Belanja Pembayaran Pajak,Bea, dan Perizinan</t>
  </si>
  <si>
    <t>Belanja Pemeliharaan alat Angkutan Darat Bermotor-Kendaraan</t>
  </si>
  <si>
    <t>Bermotor Penumpang</t>
  </si>
  <si>
    <t>Koordinasi dan Fasilitasi Pengadaan PNS dan PPPK</t>
  </si>
  <si>
    <t>Pengelolaan Data Kepegawaian</t>
  </si>
  <si>
    <t xml:space="preserve">Evaluasi Data,Informasi dan Sistem Informasi Kepegawaian </t>
  </si>
  <si>
    <t>Dukungan Pelaksanaan Sistem Pemerintahan Berbasis Elektonik pada SKPD</t>
  </si>
  <si>
    <t>Evaluasi Pelaksanaan Pemberian Penghargaan dan tanda Jasa Aparatur</t>
  </si>
  <si>
    <t>Pembinaan Disiplin ASN</t>
  </si>
  <si>
    <t>Belanja Alat/Bahanuntuk Kegiatan Kantor- Alat Tulis kantor</t>
  </si>
  <si>
    <t>Belanja alat /bahan untuk Kegiatan Kantor -Bahan Cetak</t>
  </si>
  <si>
    <t>Belanja Beasiswa Tugas Belajar S!</t>
  </si>
  <si>
    <t>Belanja Perjalanan  Dinas Biasa</t>
  </si>
  <si>
    <t>Penyelenggaraan Pengembangan Kompotensi Teknis Umum ,inti,dan Pilihan bagi jabatan Administrasi Penyelenggara urusan Pemerintah Konkuren,</t>
  </si>
  <si>
    <t>Penyelenggaraan Pengembangan Kompotensi bagi Pimpinan Daerah ,Jabatan Pimpinan</t>
  </si>
  <si>
    <t>Belanja Diklat Kepemimpinan</t>
  </si>
  <si>
    <t>- Biaya Pelatihan Kepemimpinan Administrator</t>
  </si>
  <si>
    <t>- Biaya Pelatihan Kepemimpinan Nasional Tingkat II</t>
  </si>
  <si>
    <t>Belanja Gaji pokok PNS</t>
  </si>
  <si>
    <t>Belanja Tunjangan keluarga   PNS</t>
  </si>
  <si>
    <t>Belanja Tunjangan Jabatan PNS</t>
  </si>
  <si>
    <t>Belanja Tunjangan Fungsional PNS</t>
  </si>
  <si>
    <t>Belanja Tunjangan Funsional Umum PNS</t>
  </si>
  <si>
    <t>Belanja TunjanganPPh/Tunjangan Khusus PNS</t>
  </si>
  <si>
    <t>Belanja iuran Jaminan Kesehatan PNS</t>
  </si>
  <si>
    <t>Tambahan Penghasilan Berdasarkan Beban kerja PNS</t>
  </si>
  <si>
    <t>Belanja Alat dan bahan Untuk Kegiatan Kantor- kertas dan cover</t>
  </si>
  <si>
    <t>Belanja Alat/bahan Untuk kegiatan Kantor -Bahan komputer</t>
  </si>
  <si>
    <t>Belanja Alat/ Bahan  untuk kegiatan Kantor Kertas dan Cover</t>
  </si>
  <si>
    <t>Belanja Alat/Bahan untuk kegiatan Kantor - Bahan Komputer</t>
  </si>
  <si>
    <t>Belanja alat bahan untuk kegiatan kantor -kertas dan Cover</t>
  </si>
  <si>
    <t xml:space="preserve">Belanja Alat /bahan Untuk Kegiatan Kantor- Bahan komputer </t>
  </si>
  <si>
    <t>Belanja Alt/bahan untuk kegiatan Kantor-kertas dan cover</t>
  </si>
  <si>
    <t>Belanja Alat/ Bahan  untuk kegiatan Kantor-Bahan komputer</t>
  </si>
  <si>
    <t>Belanja alat dan bahan  untuk kegiatan Kantor -Kertas Cover</t>
  </si>
  <si>
    <t>Belanja Alat dan Bahan untuk kegiatan Kantor- Bahan Komputer</t>
  </si>
  <si>
    <t>Belanja Perjalanan Dinas Dalam Negeri</t>
  </si>
  <si>
    <t>Honorarium narasumber  atau pembahas moderator</t>
  </si>
  <si>
    <t>Belanja Kawat/Faxsimile/TV Berlangganan (Server BKD)</t>
  </si>
  <si>
    <t>NUR HASNIATI,S.Sos,M.Si</t>
  </si>
  <si>
    <t>NIP. 19710623 201001 2 003</t>
  </si>
  <si>
    <t>Makan dan Minum rapat</t>
  </si>
  <si>
    <t>Honorarium Narasumbar atau Pembahas moderator</t>
  </si>
  <si>
    <t>p</t>
  </si>
  <si>
    <t>Penatausahaan Arsip Dinamis Pada SKPD</t>
  </si>
  <si>
    <t>Khusus</t>
  </si>
  <si>
    <t>Belanja Modal Alat Pendingin</t>
  </si>
  <si>
    <t>Belanja Peralatan dan Perlengkapan Kantor</t>
  </si>
  <si>
    <t>Belanja Tenaga Administrasi</t>
  </si>
  <si>
    <t>Belanja alat dan bahan  untuk kegiatan Kantor -Alat Tulis Kantor</t>
  </si>
  <si>
    <t>)</t>
  </si>
  <si>
    <t>Bermotor Beroda Dua</t>
  </si>
  <si>
    <t xml:space="preserve">  </t>
  </si>
  <si>
    <t>Koordinasi dan Penyusunan Laporan Capaian Kinerja dan Ikisar Realisasi Kerja SKPD</t>
  </si>
  <si>
    <t>Belanja Jasa  Tenaga Administrasi</t>
  </si>
  <si>
    <t xml:space="preserve">Belanja Jasa Tenaga Administrasi </t>
  </si>
  <si>
    <t>Penyediaan Jasa Peralatan dan Perlengkapan Kantor</t>
  </si>
  <si>
    <t xml:space="preserve">Dinas Motor Perorangan </t>
  </si>
  <si>
    <t>Belanja jasa Tenaga Administasi</t>
  </si>
  <si>
    <t>Belanja Jasa Tenaga  Administrasi</t>
  </si>
  <si>
    <t>Belanja Jasa Teaga Administrasi</t>
  </si>
  <si>
    <t>Belanja jasa pelayanan Administrasi</t>
  </si>
  <si>
    <t xml:space="preserve">Belanja Tenaga Administrasi </t>
  </si>
  <si>
    <t>Honorarium Narasumber atau pembahas, moderator,pembawa acara</t>
  </si>
  <si>
    <t>Belanja jasa yang diberikan kepada pihak ketiga/pihak Lain</t>
  </si>
  <si>
    <t>Belanja alat/Bahan untuk kegiatan Kantor-Bahan Komputer</t>
  </si>
  <si>
    <t>Belanja Jasa Tenaga administrasi</t>
  </si>
  <si>
    <t>Belanja Makanan dan Minuman Rapat</t>
  </si>
  <si>
    <t>Belanja Pakaian Olah Raga</t>
  </si>
  <si>
    <t>Honorarium Narasumber atau Pembahas,Moderator</t>
  </si>
  <si>
    <t>Blanja Sewa Gedung dan Bangunan</t>
  </si>
  <si>
    <t>Belanja Jasa Perjalanan Dinas Biasa</t>
  </si>
  <si>
    <t>- Penyelenggaraan Diklat Kepemimpinan Pengawas</t>
  </si>
  <si>
    <t>Belanja jasa yang diberikan Kepada Phak Ketiga</t>
  </si>
  <si>
    <t>NIP. 19860830 2014072002</t>
  </si>
  <si>
    <t>YUSTI  ULIYANTI,S.Sos</t>
  </si>
  <si>
    <t>Belanja Gaji pokok PPPK</t>
  </si>
  <si>
    <t>Belanja Tunjangan keluarga   PPPK</t>
  </si>
  <si>
    <t>Belanja Tunjangan Funsional Umum PPPK</t>
  </si>
  <si>
    <t>Belanja Iuran Jaminan Kesehatan PPPK</t>
  </si>
  <si>
    <t>Belanja Iuran Jaminan Kematian PNS dan PPPK</t>
  </si>
  <si>
    <t>Belanja iuran Jaminan kecelakaan PNS dan PPPK</t>
  </si>
  <si>
    <t>Belanja Alat /Bahan untuk Kegiatan Kantor- Kertas dan Cover</t>
  </si>
  <si>
    <t>Belanja Alat/Bahan untuk kegiatan Kantor - Benda Pos</t>
  </si>
  <si>
    <t xml:space="preserve">Belanja Makan dan Minum Aktifitas Lapangan </t>
  </si>
  <si>
    <t xml:space="preserve">Belanja Perjalanan Biasa </t>
  </si>
  <si>
    <t>ANDI TRIYANTI MUDALIFAH,SE,M.M</t>
  </si>
  <si>
    <t xml:space="preserve">Pangkat : Pembina </t>
  </si>
  <si>
    <t>NIP. 19780520200604 2 036</t>
  </si>
  <si>
    <t>TAHUN ANGGARAN 2025</t>
  </si>
  <si>
    <t>Belanja Alat/Bahan untuk Kegiatan Kantor- Benda Pos</t>
  </si>
  <si>
    <t>kertas alat dan bahan untuk kegiatan Kantor-alat tulis kantor</t>
  </si>
  <si>
    <t>Belanja Iuran Simpanan Peserta Tabungan Perumahan Rakyat PNS</t>
  </si>
  <si>
    <t>Belanja Jasa Tenaga Operator Kumputer</t>
  </si>
  <si>
    <t>Belanja Jasa Transaksi Keuangan</t>
  </si>
  <si>
    <t>Pengadaan Aplikasi Presensi Online Temanku</t>
  </si>
  <si>
    <t>Servis AC</t>
  </si>
  <si>
    <t>Servis  Komputer/Laptop</t>
  </si>
  <si>
    <t>Servis Printer</t>
  </si>
  <si>
    <t>Penyediaan Jasa Pelayanan Umum Kantor</t>
  </si>
  <si>
    <t>Belanja Jasa Pengelohan Sampah</t>
  </si>
  <si>
    <t>Belanja Bimbingan Teknis</t>
  </si>
  <si>
    <t>Belanja Alat/ Bahan untuk kegiatan Kantor- alat Listrik</t>
  </si>
  <si>
    <t>Belanja Makanan dan Minuman rapat</t>
  </si>
  <si>
    <t>Honorarium Narasumber dan Pembahas,Mederator</t>
  </si>
  <si>
    <t xml:space="preserve"> Belanja Sewa Gedung dan Bangunan </t>
  </si>
  <si>
    <t>Belanja Jasa yang diberikan kepada Pihak Ketiga</t>
  </si>
  <si>
    <t>Jumlah 14 Keg</t>
  </si>
  <si>
    <t>Jumlah 7 Keg</t>
  </si>
  <si>
    <t>Jumlah 8 Keg</t>
  </si>
  <si>
    <t>Jumlah 4 Keg</t>
  </si>
  <si>
    <t xml:space="preserve">Belanja uang atau jasa yang diberikan kepada Pihak </t>
  </si>
  <si>
    <t>Belanja Pembulatan Gaji PNS DAN PPPK</t>
  </si>
  <si>
    <t>Belanja Tunjangan Beras ASN DAN PPPK</t>
  </si>
  <si>
    <t>Pendidikan dan Pelatihan Pegawai Berdasarkan Tugas dan Fungsi</t>
  </si>
  <si>
    <t>Honorarium  Pengadaan Barang /Jasa</t>
  </si>
  <si>
    <t>Keadaan  Mei 2025</t>
  </si>
  <si>
    <t>Benteng, 30 Mei 2025</t>
  </si>
  <si>
    <t>Keadaan  Mei  2025</t>
  </si>
  <si>
    <t>Benteng, 30 Mei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</si>
</sst>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Comic Sans MS"/>
      <family val="4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</font>
    <font>
      <sz val="8"/>
      <color theme="0"/>
      <name val="Arial"/>
      <family val="2"/>
    </font>
    <font>
      <b/>
      <sz val="10"/>
      <color theme="3"/>
      <name val="Arial"/>
      <family val="2"/>
    </font>
    <font>
      <b/>
      <sz val="10"/>
      <color rgb="FF002060"/>
      <name val="Arial"/>
      <family val="2"/>
    </font>
    <font>
      <sz val="11"/>
      <name val="Calibri"/>
      <family val="2"/>
      <charset val="1"/>
      <scheme val="minor"/>
    </font>
    <font>
      <b/>
      <sz val="8"/>
      <color theme="0" tint="-0.249977111117893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9"/>
        <bgColor indexed="22"/>
      </patternFill>
    </fill>
    <fill>
      <patternFill patternType="mediumGray">
        <bgColor indexed="48"/>
      </patternFill>
    </fill>
    <fill>
      <patternFill patternType="gray125">
        <fgColor indexed="22"/>
        <bgColor indexed="44"/>
      </patternFill>
    </fill>
    <fill>
      <patternFill patternType="solid">
        <fgColor theme="3"/>
        <bgColor indexed="64"/>
      </patternFill>
    </fill>
    <fill>
      <patternFill patternType="mediumGray">
        <bgColor theme="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medium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hair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hair">
        <color theme="0" tint="-0.24994659260841701"/>
      </top>
      <bottom/>
      <diagonal/>
    </border>
    <border>
      <left style="medium">
        <color indexed="64"/>
      </left>
      <right/>
      <top style="hair">
        <color theme="0" tint="-0.24994659260841701"/>
      </top>
      <bottom style="medium">
        <color indexed="64"/>
      </bottom>
      <diagonal/>
    </border>
    <border>
      <left/>
      <right/>
      <top style="hair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medium">
        <color indexed="64"/>
      </left>
      <right/>
      <top style="hair">
        <color theme="0" tint="-0.14996795556505021"/>
      </top>
      <bottom style="medium">
        <color indexed="64"/>
      </bottom>
      <diagonal/>
    </border>
    <border>
      <left/>
      <right/>
      <top style="hair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hair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0" tint="-0.14996795556505021"/>
      </bottom>
      <diagonal/>
    </border>
    <border>
      <left/>
      <right/>
      <top style="medium">
        <color indexed="64"/>
      </top>
      <bottom style="hair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 style="medium">
        <color indexed="64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 style="medium">
        <color indexed="64"/>
      </right>
      <top style="hair">
        <color theme="0" tint="-0.14996795556505021"/>
      </top>
      <bottom/>
      <diagonal/>
    </border>
    <border>
      <left style="medium">
        <color indexed="64"/>
      </left>
      <right/>
      <top/>
      <bottom style="hair">
        <color theme="0" tint="-0.14996795556505021"/>
      </bottom>
      <diagonal/>
    </border>
    <border>
      <left/>
      <right style="medium">
        <color indexed="64"/>
      </right>
      <top/>
      <bottom style="hair">
        <color theme="0" tint="-0.14996795556505021"/>
      </bottom>
      <diagonal/>
    </border>
    <border>
      <left/>
      <right style="medium">
        <color indexed="64"/>
      </right>
      <top style="hair">
        <color theme="0" tint="-0.24994659260841701"/>
      </top>
      <bottom/>
      <diagonal/>
    </border>
    <border>
      <left style="hair">
        <color theme="0" tint="-0.14993743705557422"/>
      </left>
      <right/>
      <top/>
      <bottom/>
      <diagonal/>
    </border>
    <border>
      <left/>
      <right style="hair">
        <color theme="0" tint="-0.14993743705557422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13">
    <xf numFmtId="0" fontId="0" fillId="0" borderId="0" xfId="0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43" fontId="2" fillId="0" borderId="1" xfId="1" applyFont="1" applyBorder="1" applyAlignment="1">
      <alignment horizontal="right" vertical="top" wrapText="1"/>
    </xf>
    <xf numFmtId="43" fontId="2" fillId="2" borderId="1" xfId="1" applyFont="1" applyFill="1" applyBorder="1" applyAlignment="1">
      <alignment horizontal="right" vertical="top" wrapText="1"/>
    </xf>
    <xf numFmtId="0" fontId="2" fillId="0" borderId="0" xfId="0" applyFont="1" applyAlignment="1"/>
    <xf numFmtId="0" fontId="4" fillId="0" borderId="2" xfId="0" applyFont="1" applyBorder="1" applyAlignment="1"/>
    <xf numFmtId="0" fontId="2" fillId="0" borderId="3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right" vertical="top" wrapText="1"/>
    </xf>
    <xf numFmtId="0" fontId="4" fillId="0" borderId="7" xfId="0" quotePrefix="1" applyFont="1" applyBorder="1" applyAlignment="1">
      <alignment horizontal="center" vertical="top" wrapText="1"/>
    </xf>
    <xf numFmtId="43" fontId="4" fillId="0" borderId="7" xfId="1" applyFont="1" applyBorder="1" applyAlignment="1">
      <alignment horizontal="center" vertical="top" wrapText="1"/>
    </xf>
    <xf numFmtId="43" fontId="4" fillId="0" borderId="7" xfId="1" applyFont="1" applyFill="1" applyBorder="1" applyAlignment="1">
      <alignment horizontal="center" vertical="top" wrapText="1"/>
    </xf>
    <xf numFmtId="43" fontId="4" fillId="0" borderId="7" xfId="1" applyFont="1" applyFill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4" fillId="4" borderId="8" xfId="0" quotePrefix="1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wrapText="1"/>
    </xf>
    <xf numFmtId="0" fontId="2" fillId="0" borderId="38" xfId="0" applyFont="1" applyFill="1" applyBorder="1" applyAlignment="1">
      <alignment horizontal="center" vertical="top" wrapText="1"/>
    </xf>
    <xf numFmtId="3" fontId="4" fillId="0" borderId="38" xfId="0" applyNumberFormat="1" applyFont="1" applyFill="1" applyBorder="1" applyAlignment="1">
      <alignment horizontal="right" vertical="top" wrapText="1"/>
    </xf>
    <xf numFmtId="0" fontId="4" fillId="0" borderId="37" xfId="0" applyFont="1" applyBorder="1" applyAlignment="1">
      <alignment horizontal="center" wrapText="1"/>
    </xf>
    <xf numFmtId="0" fontId="4" fillId="0" borderId="38" xfId="0" applyFont="1" applyBorder="1" applyAlignment="1">
      <alignment horizontal="center" vertical="top" wrapText="1"/>
    </xf>
    <xf numFmtId="3" fontId="4" fillId="0" borderId="38" xfId="0" applyNumberFormat="1" applyFont="1" applyBorder="1" applyAlignment="1">
      <alignment horizontal="right" vertical="top" wrapText="1"/>
    </xf>
    <xf numFmtId="0" fontId="4" fillId="0" borderId="38" xfId="0" quotePrefix="1" applyFont="1" applyBorder="1" applyAlignment="1">
      <alignment horizontal="center" vertical="top" wrapText="1"/>
    </xf>
    <xf numFmtId="43" fontId="4" fillId="0" borderId="38" xfId="1" applyFont="1" applyBorder="1" applyAlignment="1">
      <alignment horizontal="center" vertical="top" wrapText="1"/>
    </xf>
    <xf numFmtId="43" fontId="4" fillId="0" borderId="38" xfId="1" applyFont="1" applyFill="1" applyBorder="1" applyAlignment="1">
      <alignment horizontal="center" vertical="top" wrapText="1"/>
    </xf>
    <xf numFmtId="43" fontId="4" fillId="0" borderId="37" xfId="1" applyFont="1" applyFill="1" applyBorder="1" applyAlignment="1">
      <alignment horizontal="center" vertical="top" wrapText="1"/>
    </xf>
    <xf numFmtId="43" fontId="4" fillId="0" borderId="38" xfId="1" applyFont="1" applyFill="1" applyBorder="1" applyAlignment="1">
      <alignment horizontal="right" vertical="top" wrapText="1"/>
    </xf>
    <xf numFmtId="43" fontId="4" fillId="0" borderId="37" xfId="1" applyFont="1" applyFill="1" applyBorder="1" applyAlignment="1">
      <alignment horizontal="right" vertical="top" wrapText="1"/>
    </xf>
    <xf numFmtId="0" fontId="4" fillId="0" borderId="39" xfId="0" applyFont="1" applyFill="1" applyBorder="1" applyAlignment="1">
      <alignment horizontal="center" wrapText="1"/>
    </xf>
    <xf numFmtId="0" fontId="2" fillId="0" borderId="40" xfId="0" applyFont="1" applyFill="1" applyBorder="1" applyAlignment="1">
      <alignment horizontal="center" vertical="top" wrapText="1"/>
    </xf>
    <xf numFmtId="3" fontId="4" fillId="0" borderId="40" xfId="0" applyNumberFormat="1" applyFont="1" applyFill="1" applyBorder="1" applyAlignment="1">
      <alignment horizontal="right" vertical="top" wrapText="1"/>
    </xf>
    <xf numFmtId="0" fontId="4" fillId="0" borderId="41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vertical="top" wrapText="1"/>
    </xf>
    <xf numFmtId="3" fontId="4" fillId="0" borderId="40" xfId="0" applyNumberFormat="1" applyFont="1" applyBorder="1" applyAlignment="1">
      <alignment horizontal="right" vertical="top" wrapText="1"/>
    </xf>
    <xf numFmtId="0" fontId="4" fillId="0" borderId="40" xfId="0" quotePrefix="1" applyFont="1" applyBorder="1" applyAlignment="1">
      <alignment horizontal="center" vertical="top" wrapText="1"/>
    </xf>
    <xf numFmtId="43" fontId="4" fillId="0" borderId="40" xfId="1" applyFont="1" applyBorder="1" applyAlignment="1">
      <alignment horizontal="center" vertical="top" wrapText="1"/>
    </xf>
    <xf numFmtId="43" fontId="4" fillId="0" borderId="40" xfId="1" applyFont="1" applyFill="1" applyBorder="1" applyAlignment="1">
      <alignment horizontal="center" vertical="top" wrapText="1"/>
    </xf>
    <xf numFmtId="43" fontId="4" fillId="0" borderId="39" xfId="1" applyFont="1" applyFill="1" applyBorder="1" applyAlignment="1">
      <alignment horizontal="center" vertical="top" wrapText="1"/>
    </xf>
    <xf numFmtId="43" fontId="4" fillId="0" borderId="40" xfId="1" applyFont="1" applyFill="1" applyBorder="1" applyAlignment="1">
      <alignment horizontal="right" vertical="top" wrapText="1"/>
    </xf>
    <xf numFmtId="43" fontId="4" fillId="0" borderId="39" xfId="1" applyFont="1" applyFill="1" applyBorder="1" applyAlignment="1">
      <alignment horizontal="right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7" fillId="0" borderId="42" xfId="0" applyFont="1" applyBorder="1" applyAlignment="1">
      <alignment vertical="top"/>
    </xf>
    <xf numFmtId="0" fontId="7" fillId="0" borderId="43" xfId="0" applyFont="1" applyBorder="1" applyAlignment="1">
      <alignment vertical="top"/>
    </xf>
    <xf numFmtId="0" fontId="7" fillId="0" borderId="41" xfId="0" applyFont="1" applyBorder="1" applyAlignment="1">
      <alignment vertical="top"/>
    </xf>
    <xf numFmtId="0" fontId="7" fillId="0" borderId="40" xfId="0" applyFont="1" applyBorder="1" applyAlignment="1">
      <alignment vertical="top"/>
    </xf>
    <xf numFmtId="0" fontId="7" fillId="0" borderId="41" xfId="0" applyFont="1" applyBorder="1" applyAlignment="1">
      <alignment vertical="top" wrapText="1"/>
    </xf>
    <xf numFmtId="0" fontId="7" fillId="0" borderId="40" xfId="0" applyFont="1" applyBorder="1" applyAlignment="1">
      <alignment vertical="top" wrapText="1"/>
    </xf>
    <xf numFmtId="0" fontId="7" fillId="0" borderId="44" xfId="0" applyFont="1" applyBorder="1" applyAlignment="1">
      <alignment vertical="top"/>
    </xf>
    <xf numFmtId="0" fontId="4" fillId="0" borderId="45" xfId="0" applyFont="1" applyFill="1" applyBorder="1" applyAlignment="1">
      <alignment horizontal="center" wrapText="1"/>
    </xf>
    <xf numFmtId="43" fontId="2" fillId="0" borderId="38" xfId="1" applyFont="1" applyFill="1" applyBorder="1" applyAlignment="1">
      <alignment horizontal="center" vertical="top" wrapText="1"/>
    </xf>
    <xf numFmtId="43" fontId="4" fillId="0" borderId="38" xfId="1" quotePrefix="1" applyFont="1" applyBorder="1" applyAlignment="1">
      <alignment horizontal="center" vertical="top" wrapText="1"/>
    </xf>
    <xf numFmtId="43" fontId="4" fillId="0" borderId="7" xfId="1" quotePrefix="1" applyFont="1" applyBorder="1" applyAlignment="1">
      <alignment horizontal="center" vertical="top" wrapText="1"/>
    </xf>
    <xf numFmtId="43" fontId="4" fillId="4" borderId="8" xfId="1" quotePrefix="1" applyFont="1" applyFill="1" applyBorder="1" applyAlignment="1">
      <alignment horizontal="center" vertical="top" wrapText="1"/>
    </xf>
    <xf numFmtId="43" fontId="4" fillId="4" borderId="8" xfId="1" applyFont="1" applyFill="1" applyBorder="1" applyAlignment="1">
      <alignment horizontal="center" vertical="top" wrapText="1"/>
    </xf>
    <xf numFmtId="43" fontId="4" fillId="0" borderId="40" xfId="1" applyNumberFormat="1" applyFont="1" applyFill="1" applyBorder="1" applyAlignment="1">
      <alignment horizontal="right" vertical="top" wrapText="1"/>
    </xf>
    <xf numFmtId="43" fontId="4" fillId="0" borderId="40" xfId="1" applyNumberFormat="1" applyFont="1" applyFill="1" applyBorder="1" applyAlignment="1">
      <alignment horizontal="center" vertical="top" wrapText="1"/>
    </xf>
    <xf numFmtId="43" fontId="4" fillId="0" borderId="39" xfId="1" applyNumberFormat="1" applyFont="1" applyFill="1" applyBorder="1" applyAlignment="1">
      <alignment horizontal="center" vertical="top" wrapText="1"/>
    </xf>
    <xf numFmtId="43" fontId="4" fillId="0" borderId="39" xfId="1" applyNumberFormat="1" applyFont="1" applyFill="1" applyBorder="1" applyAlignment="1">
      <alignment horizontal="right" vertical="top" wrapText="1"/>
    </xf>
    <xf numFmtId="43" fontId="4" fillId="0" borderId="38" xfId="1" applyNumberFormat="1" applyFont="1" applyFill="1" applyBorder="1" applyAlignment="1">
      <alignment horizontal="right" vertical="top" wrapText="1"/>
    </xf>
    <xf numFmtId="43" fontId="4" fillId="0" borderId="38" xfId="1" applyNumberFormat="1" applyFont="1" applyFill="1" applyBorder="1" applyAlignment="1">
      <alignment horizontal="center" vertical="top" wrapText="1"/>
    </xf>
    <xf numFmtId="164" fontId="4" fillId="0" borderId="38" xfId="1" applyNumberFormat="1" applyFont="1" applyFill="1" applyBorder="1" applyAlignment="1">
      <alignment horizontal="right" vertical="top" wrapText="1"/>
    </xf>
    <xf numFmtId="164" fontId="4" fillId="0" borderId="38" xfId="1" applyNumberFormat="1" applyFont="1" applyBorder="1" applyAlignment="1">
      <alignment horizontal="right" vertical="top" wrapText="1"/>
    </xf>
    <xf numFmtId="164" fontId="4" fillId="0" borderId="7" xfId="1" applyNumberFormat="1" applyFont="1" applyBorder="1" applyAlignment="1">
      <alignment horizontal="right" vertical="top" wrapText="1"/>
    </xf>
    <xf numFmtId="164" fontId="2" fillId="0" borderId="8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4" fillId="0" borderId="40" xfId="0" applyNumberFormat="1" applyFont="1" applyFill="1" applyBorder="1" applyAlignment="1">
      <alignment horizontal="right" vertical="top" wrapText="1"/>
    </xf>
    <xf numFmtId="164" fontId="4" fillId="0" borderId="40" xfId="0" applyNumberFormat="1" applyFont="1" applyBorder="1" applyAlignment="1">
      <alignment horizontal="right" vertical="top" wrapText="1"/>
    </xf>
    <xf numFmtId="164" fontId="4" fillId="0" borderId="7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4" fillId="0" borderId="38" xfId="0" applyNumberFormat="1" applyFont="1" applyFill="1" applyBorder="1" applyAlignment="1">
      <alignment horizontal="right"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9" fillId="0" borderId="0" xfId="0" applyFont="1" applyBorder="1"/>
    <xf numFmtId="0" fontId="8" fillId="5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164" fontId="8" fillId="0" borderId="11" xfId="1" applyNumberFormat="1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justify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right" vertical="top" wrapText="1"/>
    </xf>
    <xf numFmtId="3" fontId="8" fillId="0" borderId="14" xfId="0" applyNumberFormat="1" applyFont="1" applyFill="1" applyBorder="1" applyAlignment="1">
      <alignment horizontal="right" vertical="top" wrapText="1"/>
    </xf>
    <xf numFmtId="0" fontId="9" fillId="0" borderId="14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justify" vertical="top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vertical="top" wrapText="1"/>
    </xf>
    <xf numFmtId="3" fontId="9" fillId="0" borderId="14" xfId="0" applyNumberFormat="1" applyFont="1" applyFill="1" applyBorder="1" applyAlignment="1">
      <alignment horizontal="right" vertical="top" wrapText="1"/>
    </xf>
    <xf numFmtId="2" fontId="9" fillId="0" borderId="14" xfId="0" applyNumberFormat="1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right" vertical="top" wrapText="1"/>
    </xf>
    <xf numFmtId="0" fontId="9" fillId="0" borderId="16" xfId="0" applyFont="1" applyFill="1" applyBorder="1" applyAlignment="1">
      <alignment horizontal="left" vertical="top" wrapText="1"/>
    </xf>
    <xf numFmtId="3" fontId="9" fillId="0" borderId="17" xfId="0" applyNumberFormat="1" applyFont="1" applyFill="1" applyBorder="1" applyAlignment="1">
      <alignment horizontal="right" vertical="top" wrapText="1"/>
    </xf>
    <xf numFmtId="0" fontId="8" fillId="0" borderId="18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justify"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right" vertical="top" wrapText="1"/>
    </xf>
    <xf numFmtId="3" fontId="8" fillId="0" borderId="18" xfId="0" applyNumberFormat="1" applyFont="1" applyFill="1" applyBorder="1" applyAlignment="1">
      <alignment horizontal="right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justify"/>
    </xf>
    <xf numFmtId="0" fontId="8" fillId="0" borderId="0" xfId="0" applyFont="1"/>
    <xf numFmtId="0" fontId="10" fillId="0" borderId="0" xfId="0" applyFont="1" applyAlignment="1">
      <alignment horizontal="justify"/>
    </xf>
    <xf numFmtId="0" fontId="10" fillId="0" borderId="0" xfId="0" applyFont="1"/>
    <xf numFmtId="2" fontId="8" fillId="0" borderId="14" xfId="0" applyNumberFormat="1" applyFont="1" applyFill="1" applyBorder="1" applyAlignment="1">
      <alignment horizontal="justify" vertical="top" wrapText="1"/>
    </xf>
    <xf numFmtId="2" fontId="9" fillId="0" borderId="14" xfId="0" applyNumberFormat="1" applyFont="1" applyFill="1" applyBorder="1" applyAlignment="1">
      <alignment horizontal="justify" vertical="top" wrapText="1"/>
    </xf>
    <xf numFmtId="4" fontId="8" fillId="0" borderId="14" xfId="0" applyNumberFormat="1" applyFont="1" applyFill="1" applyBorder="1" applyAlignment="1">
      <alignment horizontal="center" vertical="top" wrapText="1"/>
    </xf>
    <xf numFmtId="4" fontId="8" fillId="0" borderId="18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41" fontId="11" fillId="0" borderId="0" xfId="2" applyFont="1"/>
    <xf numFmtId="0" fontId="8" fillId="0" borderId="0" xfId="0" applyFont="1" applyAlignment="1">
      <alignment horizontal="center"/>
    </xf>
    <xf numFmtId="0" fontId="9" fillId="0" borderId="18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justify" vertical="top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left" vertical="top" wrapText="1"/>
    </xf>
    <xf numFmtId="3" fontId="9" fillId="0" borderId="18" xfId="0" applyNumberFormat="1" applyFont="1" applyFill="1" applyBorder="1" applyAlignment="1">
      <alignment horizontal="right" vertical="top" wrapText="1"/>
    </xf>
    <xf numFmtId="2" fontId="9" fillId="0" borderId="18" xfId="0" applyNumberFormat="1" applyFont="1" applyFill="1" applyBorder="1" applyAlignment="1">
      <alignment horizontal="center" vertical="top" wrapText="1"/>
    </xf>
    <xf numFmtId="3" fontId="8" fillId="0" borderId="10" xfId="0" applyNumberFormat="1" applyFont="1" applyFill="1" applyBorder="1" applyAlignment="1">
      <alignment horizontal="right" vertical="top" wrapText="1"/>
    </xf>
    <xf numFmtId="4" fontId="8" fillId="0" borderId="10" xfId="0" applyNumberFormat="1" applyFont="1" applyFill="1" applyBorder="1" applyAlignment="1">
      <alignment horizontal="center" vertical="top" wrapText="1"/>
    </xf>
    <xf numFmtId="0" fontId="4" fillId="0" borderId="5" xfId="0" applyFont="1" applyBorder="1"/>
    <xf numFmtId="0" fontId="4" fillId="0" borderId="4" xfId="0" applyFont="1" applyBorder="1"/>
    <xf numFmtId="0" fontId="4" fillId="0" borderId="37" xfId="0" applyFont="1" applyBorder="1"/>
    <xf numFmtId="164" fontId="4" fillId="0" borderId="37" xfId="0" applyNumberFormat="1" applyFont="1" applyBorder="1"/>
    <xf numFmtId="164" fontId="4" fillId="0" borderId="8" xfId="0" applyNumberFormat="1" applyFont="1" applyBorder="1"/>
    <xf numFmtId="41" fontId="4" fillId="0" borderId="0" xfId="2" applyFont="1"/>
    <xf numFmtId="41" fontId="2" fillId="0" borderId="1" xfId="2" applyFont="1" applyBorder="1" applyAlignment="1">
      <alignment horizontal="right" vertical="top" wrapText="1"/>
    </xf>
    <xf numFmtId="164" fontId="4" fillId="0" borderId="39" xfId="1" applyNumberFormat="1" applyFont="1" applyFill="1" applyBorder="1" applyAlignment="1">
      <alignment horizontal="right" vertical="top" wrapText="1"/>
    </xf>
    <xf numFmtId="164" fontId="4" fillId="0" borderId="8" xfId="1" applyNumberFormat="1" applyFont="1" applyFill="1" applyBorder="1" applyAlignment="1">
      <alignment horizontal="right" vertical="top" wrapText="1"/>
    </xf>
    <xf numFmtId="164" fontId="4" fillId="0" borderId="46" xfId="1" applyNumberFormat="1" applyFont="1" applyFill="1" applyBorder="1" applyAlignment="1">
      <alignment horizontal="right" vertical="top" wrapText="1"/>
    </xf>
    <xf numFmtId="0" fontId="4" fillId="0" borderId="6" xfId="0" applyFont="1" applyBorder="1"/>
    <xf numFmtId="0" fontId="7" fillId="0" borderId="12" xfId="0" applyFont="1" applyFill="1" applyBorder="1" applyAlignment="1">
      <alignment vertical="top"/>
    </xf>
    <xf numFmtId="0" fontId="4" fillId="0" borderId="0" xfId="0" applyFont="1" applyBorder="1"/>
    <xf numFmtId="164" fontId="4" fillId="0" borderId="21" xfId="1" applyNumberFormat="1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43" fontId="4" fillId="0" borderId="7" xfId="1" applyNumberFormat="1" applyFont="1" applyFill="1" applyBorder="1" applyAlignment="1">
      <alignment horizontal="right" vertical="top" wrapText="1"/>
    </xf>
    <xf numFmtId="43" fontId="4" fillId="0" borderId="7" xfId="1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right" vertical="top" wrapText="1"/>
    </xf>
    <xf numFmtId="0" fontId="7" fillId="0" borderId="0" xfId="0" applyFont="1" applyBorder="1" applyAlignment="1">
      <alignment vertical="top"/>
    </xf>
    <xf numFmtId="164" fontId="4" fillId="0" borderId="47" xfId="0" applyNumberFormat="1" applyFont="1" applyBorder="1"/>
    <xf numFmtId="0" fontId="4" fillId="0" borderId="6" xfId="0" applyFont="1" applyBorder="1" applyAlignment="1">
      <alignment horizontal="center" vertical="top" wrapText="1"/>
    </xf>
    <xf numFmtId="0" fontId="4" fillId="0" borderId="47" xfId="0" applyFont="1" applyBorder="1"/>
    <xf numFmtId="0" fontId="1" fillId="0" borderId="2" xfId="0" applyFont="1" applyBorder="1" applyAlignment="1"/>
    <xf numFmtId="0" fontId="1" fillId="0" borderId="0" xfId="0" applyFont="1"/>
    <xf numFmtId="0" fontId="3" fillId="0" borderId="0" xfId="0" applyFont="1" applyAlignment="1">
      <alignment horizontal="center"/>
    </xf>
    <xf numFmtId="41" fontId="3" fillId="0" borderId="0" xfId="2" applyFont="1" applyBorder="1"/>
    <xf numFmtId="0" fontId="3" fillId="0" borderId="0" xfId="0" applyFont="1"/>
    <xf numFmtId="41" fontId="3" fillId="0" borderId="0" xfId="2" applyFont="1"/>
    <xf numFmtId="0" fontId="15" fillId="0" borderId="0" xfId="0" applyFont="1" applyFill="1" applyBorder="1"/>
    <xf numFmtId="0" fontId="15" fillId="0" borderId="0" xfId="0" applyFont="1" applyFill="1"/>
    <xf numFmtId="0" fontId="3" fillId="0" borderId="0" xfId="0" applyFont="1" applyFill="1"/>
    <xf numFmtId="41" fontId="3" fillId="0" borderId="0" xfId="2" applyFont="1" applyFill="1" applyBorder="1"/>
    <xf numFmtId="41" fontId="12" fillId="0" borderId="0" xfId="2" applyFont="1" applyFill="1" applyBorder="1"/>
    <xf numFmtId="0" fontId="3" fillId="0" borderId="0" xfId="0" applyFont="1" applyFill="1" applyAlignment="1">
      <alignment horizontal="left"/>
    </xf>
    <xf numFmtId="41" fontId="12" fillId="0" borderId="0" xfId="0" applyNumberFormat="1" applyFont="1" applyFill="1"/>
    <xf numFmtId="41" fontId="3" fillId="0" borderId="0" xfId="0" applyNumberFormat="1" applyFont="1" applyFill="1"/>
    <xf numFmtId="41" fontId="8" fillId="0" borderId="0" xfId="2" applyFont="1"/>
    <xf numFmtId="41" fontId="8" fillId="0" borderId="0" xfId="0" applyNumberFormat="1" applyFont="1"/>
    <xf numFmtId="164" fontId="3" fillId="0" borderId="14" xfId="1" applyNumberFormat="1" applyFont="1" applyFill="1" applyBorder="1" applyAlignment="1">
      <alignment horizontal="right" vertical="top" wrapText="1"/>
    </xf>
    <xf numFmtId="164" fontId="3" fillId="0" borderId="18" xfId="1" applyNumberFormat="1" applyFont="1" applyFill="1" applyBorder="1" applyAlignment="1">
      <alignment horizontal="right" vertical="top" wrapText="1"/>
    </xf>
    <xf numFmtId="164" fontId="3" fillId="0" borderId="0" xfId="1" applyNumberFormat="1" applyFont="1" applyFill="1"/>
    <xf numFmtId="0" fontId="8" fillId="0" borderId="0" xfId="0" applyFont="1" applyFill="1"/>
    <xf numFmtId="0" fontId="10" fillId="0" borderId="0" xfId="0" applyFont="1" applyFill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top"/>
    </xf>
    <xf numFmtId="0" fontId="7" fillId="0" borderId="23" xfId="0" applyFont="1" applyBorder="1" applyAlignment="1">
      <alignment horizontal="left" vertical="top"/>
    </xf>
    <xf numFmtId="0" fontId="9" fillId="0" borderId="20" xfId="0" applyFont="1" applyFill="1" applyBorder="1" applyAlignment="1">
      <alignment vertical="top" wrapText="1"/>
    </xf>
    <xf numFmtId="2" fontId="3" fillId="0" borderId="14" xfId="0" applyNumberFormat="1" applyFont="1" applyFill="1" applyBorder="1" applyAlignment="1">
      <alignment horizontal="center" vertical="top" wrapText="1"/>
    </xf>
    <xf numFmtId="43" fontId="16" fillId="6" borderId="1" xfId="1" applyFont="1" applyFill="1" applyBorder="1" applyAlignment="1">
      <alignment horizontal="right" vertical="top" wrapText="1"/>
    </xf>
    <xf numFmtId="2" fontId="3" fillId="0" borderId="14" xfId="0" quotePrefix="1" applyNumberFormat="1" applyFont="1" applyFill="1" applyBorder="1" applyAlignment="1">
      <alignment horizontal="center" vertical="top" wrapText="1"/>
    </xf>
    <xf numFmtId="43" fontId="17" fillId="7" borderId="1" xfId="0" applyNumberFormat="1" applyFont="1" applyFill="1" applyBorder="1" applyAlignment="1">
      <alignment horizontal="center" vertical="top" wrapText="1"/>
    </xf>
    <xf numFmtId="43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horizontal="right" vertical="top" wrapText="1"/>
    </xf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9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1" xfId="0" applyFont="1" applyFill="1" applyBorder="1" applyAlignment="1">
      <alignment horizontal="right" wrapText="1"/>
    </xf>
    <xf numFmtId="0" fontId="10" fillId="0" borderId="0" xfId="0" applyFont="1" applyAlignment="1">
      <alignment horizontal="right"/>
    </xf>
    <xf numFmtId="0" fontId="18" fillId="0" borderId="0" xfId="0" applyFont="1"/>
    <xf numFmtId="0" fontId="8" fillId="0" borderId="0" xfId="0" applyFont="1" applyBorder="1" applyAlignment="1">
      <alignment horizontal="left"/>
    </xf>
    <xf numFmtId="4" fontId="19" fillId="8" borderId="14" xfId="0" applyNumberFormat="1" applyFont="1" applyFill="1" applyBorder="1" applyAlignment="1">
      <alignment horizontal="center" vertical="top" wrapText="1"/>
    </xf>
    <xf numFmtId="4" fontId="19" fillId="8" borderId="18" xfId="0" applyNumberFormat="1" applyFont="1" applyFill="1" applyBorder="1" applyAlignment="1">
      <alignment horizontal="center" vertical="top" wrapText="1"/>
    </xf>
    <xf numFmtId="3" fontId="19" fillId="8" borderId="10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Border="1"/>
    <xf numFmtId="164" fontId="4" fillId="0" borderId="3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2" fontId="3" fillId="0" borderId="18" xfId="0" quotePrefix="1" applyNumberFormat="1" applyFont="1" applyFill="1" applyBorder="1" applyAlignment="1">
      <alignment horizontal="center" vertical="top" wrapText="1"/>
    </xf>
    <xf numFmtId="41" fontId="3" fillId="0" borderId="0" xfId="2" applyFont="1" applyFill="1" applyBorder="1" applyAlignment="1">
      <alignment horizontal="right"/>
    </xf>
    <xf numFmtId="41" fontId="2" fillId="2" borderId="1" xfId="2" applyFont="1" applyFill="1" applyBorder="1" applyAlignment="1">
      <alignment horizontal="right" vertical="top" wrapText="1"/>
    </xf>
    <xf numFmtId="0" fontId="4" fillId="0" borderId="41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/>
    </xf>
    <xf numFmtId="0" fontId="4" fillId="0" borderId="40" xfId="0" applyFont="1" applyFill="1" applyBorder="1" applyAlignment="1">
      <alignment horizontal="left"/>
    </xf>
    <xf numFmtId="0" fontId="4" fillId="0" borderId="41" xfId="0" applyFont="1" applyFill="1" applyBorder="1" applyAlignment="1">
      <alignment horizontal="left" vertical="top"/>
    </xf>
    <xf numFmtId="0" fontId="4" fillId="0" borderId="40" xfId="0" applyFont="1" applyFill="1" applyBorder="1" applyAlignment="1">
      <alignment horizontal="left" vertical="top"/>
    </xf>
    <xf numFmtId="0" fontId="4" fillId="0" borderId="41" xfId="0" applyFont="1" applyFill="1" applyBorder="1" applyAlignment="1">
      <alignment vertical="top"/>
    </xf>
    <xf numFmtId="164" fontId="1" fillId="0" borderId="40" xfId="0" applyNumberFormat="1" applyFont="1" applyFill="1" applyBorder="1" applyAlignment="1">
      <alignment horizontal="right" vertical="top" wrapText="1"/>
    </xf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13" fillId="0" borderId="0" xfId="0" applyFont="1" applyAlignment="1">
      <alignment vertical="top"/>
    </xf>
    <xf numFmtId="3" fontId="1" fillId="0" borderId="40" xfId="0" applyNumberFormat="1" applyFont="1" applyFill="1" applyBorder="1" applyAlignment="1">
      <alignment horizontal="right" vertical="top" wrapText="1"/>
    </xf>
    <xf numFmtId="4" fontId="9" fillId="0" borderId="14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vertical="top" wrapText="1"/>
    </xf>
    <xf numFmtId="3" fontId="4" fillId="0" borderId="37" xfId="0" applyNumberFormat="1" applyFont="1" applyBorder="1"/>
    <xf numFmtId="3" fontId="4" fillId="0" borderId="6" xfId="0" applyNumberFormat="1" applyFont="1" applyBorder="1"/>
    <xf numFmtId="0" fontId="14" fillId="0" borderId="14" xfId="0" applyFont="1" applyFill="1" applyBorder="1" applyAlignment="1">
      <alignment horizontal="justify" vertical="top" wrapText="1"/>
    </xf>
    <xf numFmtId="3" fontId="3" fillId="0" borderId="14" xfId="0" applyNumberFormat="1" applyFont="1" applyFill="1" applyBorder="1" applyAlignment="1">
      <alignment horizontal="right" vertical="top" wrapText="1"/>
    </xf>
    <xf numFmtId="43" fontId="2" fillId="2" borderId="1" xfId="1" applyNumberFormat="1" applyFont="1" applyFill="1" applyBorder="1" applyAlignment="1">
      <alignment horizontal="right" vertical="top" wrapText="1"/>
    </xf>
    <xf numFmtId="2" fontId="4" fillId="0" borderId="0" xfId="0" applyNumberFormat="1" applyFont="1" applyAlignment="1">
      <alignment horizontal="center"/>
    </xf>
    <xf numFmtId="0" fontId="1" fillId="0" borderId="43" xfId="0" applyFont="1" applyFill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44" xfId="0" quotePrefix="1" applyFont="1" applyBorder="1" applyAlignment="1">
      <alignment vertical="top"/>
    </xf>
    <xf numFmtId="43" fontId="4" fillId="0" borderId="0" xfId="0" applyNumberFormat="1" applyFont="1"/>
    <xf numFmtId="0" fontId="2" fillId="0" borderId="0" xfId="0" applyFont="1" applyBorder="1" applyAlignment="1"/>
    <xf numFmtId="3" fontId="4" fillId="0" borderId="5" xfId="0" applyNumberFormat="1" applyFont="1" applyBorder="1"/>
    <xf numFmtId="43" fontId="8" fillId="0" borderId="10" xfId="1" applyFont="1" applyFill="1" applyBorder="1" applyAlignment="1">
      <alignment horizontal="center" vertical="top" wrapText="1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4" fillId="0" borderId="41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8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top" wrapText="1"/>
    </xf>
    <xf numFmtId="4" fontId="3" fillId="0" borderId="18" xfId="0" applyNumberFormat="1" applyFont="1" applyFill="1" applyBorder="1" applyAlignment="1">
      <alignment horizontal="center" vertical="top" wrapText="1"/>
    </xf>
    <xf numFmtId="4" fontId="3" fillId="0" borderId="14" xfId="0" applyNumberFormat="1" applyFont="1" applyFill="1" applyBorder="1" applyAlignment="1">
      <alignment horizontal="center" vertical="top" wrapText="1"/>
    </xf>
    <xf numFmtId="0" fontId="1" fillId="0" borderId="43" xfId="0" applyFont="1" applyFill="1" applyBorder="1" applyAlignment="1">
      <alignment horizontal="left" vertical="top"/>
    </xf>
    <xf numFmtId="0" fontId="20" fillId="0" borderId="0" xfId="0" applyFont="1" applyAlignment="1"/>
    <xf numFmtId="0" fontId="7" fillId="0" borderId="0" xfId="0" applyFont="1" applyFill="1" applyBorder="1" applyAlignment="1">
      <alignment vertical="top"/>
    </xf>
    <xf numFmtId="43" fontId="9" fillId="0" borderId="0" xfId="1" applyFont="1"/>
    <xf numFmtId="43" fontId="1" fillId="0" borderId="38" xfId="1" applyNumberFormat="1" applyFont="1" applyFill="1" applyBorder="1" applyAlignment="1">
      <alignment horizontal="center" vertical="top" wrapText="1"/>
    </xf>
    <xf numFmtId="3" fontId="21" fillId="0" borderId="40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1" fillId="0" borderId="43" xfId="0" applyFont="1" applyFill="1" applyBorder="1" applyAlignment="1">
      <alignment horizontal="left"/>
    </xf>
    <xf numFmtId="3" fontId="3" fillId="0" borderId="18" xfId="0" applyNumberFormat="1" applyFont="1" applyFill="1" applyBorder="1" applyAlignment="1">
      <alignment horizontal="right" vertical="top" wrapText="1"/>
    </xf>
    <xf numFmtId="0" fontId="1" fillId="0" borderId="51" xfId="0" applyFont="1" applyBorder="1"/>
    <xf numFmtId="0" fontId="4" fillId="0" borderId="52" xfId="0" applyFont="1" applyBorder="1"/>
    <xf numFmtId="0" fontId="4" fillId="0" borderId="38" xfId="0" applyFont="1" applyBorder="1"/>
    <xf numFmtId="164" fontId="1" fillId="0" borderId="5" xfId="1" applyNumberFormat="1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3" fontId="1" fillId="0" borderId="5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Border="1"/>
    <xf numFmtId="164" fontId="4" fillId="0" borderId="6" xfId="0" applyNumberFormat="1" applyFont="1" applyBorder="1"/>
    <xf numFmtId="164" fontId="1" fillId="0" borderId="7" xfId="1" applyNumberFormat="1" applyFont="1" applyFill="1" applyBorder="1" applyAlignment="1">
      <alignment horizontal="center" vertical="top" wrapText="1"/>
    </xf>
    <xf numFmtId="43" fontId="1" fillId="0" borderId="7" xfId="0" applyNumberFormat="1" applyFont="1" applyFill="1" applyBorder="1" applyAlignment="1">
      <alignment horizontal="center" vertical="top" wrapText="1"/>
    </xf>
    <xf numFmtId="43" fontId="2" fillId="0" borderId="7" xfId="0" applyNumberFormat="1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left" vertical="top"/>
    </xf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4" fillId="0" borderId="41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13" fillId="0" borderId="41" xfId="0" applyFont="1" applyBorder="1" applyAlignment="1">
      <alignment vertical="top"/>
    </xf>
    <xf numFmtId="0" fontId="4" fillId="0" borderId="43" xfId="0" applyFont="1" applyBorder="1" applyAlignment="1">
      <alignment horizontal="center" wrapText="1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43" fontId="4" fillId="0" borderId="67" xfId="1" applyNumberFormat="1" applyFont="1" applyFill="1" applyBorder="1" applyAlignment="1">
      <alignment horizontal="right" vertical="top" wrapText="1"/>
    </xf>
    <xf numFmtId="43" fontId="4" fillId="0" borderId="8" xfId="1" applyNumberFormat="1" applyFont="1" applyFill="1" applyBorder="1" applyAlignment="1">
      <alignment horizontal="right" vertical="top" wrapText="1"/>
    </xf>
    <xf numFmtId="43" fontId="8" fillId="0" borderId="14" xfId="1" applyFont="1" applyFill="1" applyBorder="1" applyAlignment="1">
      <alignment horizontal="center" vertical="top" wrapText="1"/>
    </xf>
    <xf numFmtId="164" fontId="4" fillId="0" borderId="0" xfId="0" applyNumberFormat="1" applyFont="1"/>
    <xf numFmtId="0" fontId="2" fillId="3" borderId="3" xfId="0" applyFont="1" applyFill="1" applyBorder="1" applyAlignment="1">
      <alignment horizontal="center" vertical="top"/>
    </xf>
    <xf numFmtId="0" fontId="4" fillId="0" borderId="0" xfId="0" applyFont="1" applyBorder="1" applyAlignment="1"/>
    <xf numFmtId="165" fontId="1" fillId="0" borderId="7" xfId="0" applyNumberFormat="1" applyFont="1" applyFill="1" applyBorder="1" applyAlignment="1">
      <alignment horizontal="center" vertical="top" wrapText="1"/>
    </xf>
    <xf numFmtId="164" fontId="11" fillId="0" borderId="0" xfId="1" applyNumberFormat="1" applyFont="1" applyFill="1"/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1" fillId="0" borderId="43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 vertical="top"/>
    </xf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1" fillId="0" borderId="43" xfId="0" applyFont="1" applyFill="1" applyBorder="1" applyAlignment="1">
      <alignment horizontal="left" vertical="top"/>
    </xf>
    <xf numFmtId="0" fontId="1" fillId="0" borderId="43" xfId="0" applyFont="1" applyFill="1" applyBorder="1" applyAlignment="1">
      <alignment horizontal="left"/>
    </xf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4" fillId="0" borderId="41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164" fontId="1" fillId="0" borderId="8" xfId="0" applyNumberFormat="1" applyFont="1" applyBorder="1"/>
    <xf numFmtId="0" fontId="4" fillId="0" borderId="68" xfId="0" applyFont="1" applyBorder="1"/>
    <xf numFmtId="43" fontId="4" fillId="0" borderId="69" xfId="1" applyNumberFormat="1" applyFont="1" applyFill="1" applyBorder="1" applyAlignment="1">
      <alignment horizontal="right" vertical="top" wrapText="1"/>
    </xf>
    <xf numFmtId="0" fontId="1" fillId="0" borderId="4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43" fontId="1" fillId="0" borderId="0" xfId="0" applyNumberFormat="1" applyFont="1"/>
    <xf numFmtId="43" fontId="8" fillId="0" borderId="14" xfId="1" applyNumberFormat="1" applyFont="1" applyFill="1" applyBorder="1" applyAlignment="1">
      <alignment horizontal="center" vertical="top" wrapText="1"/>
    </xf>
    <xf numFmtId="164" fontId="4" fillId="0" borderId="0" xfId="1" applyNumberFormat="1" applyFont="1"/>
    <xf numFmtId="164" fontId="1" fillId="0" borderId="38" xfId="0" applyNumberFormat="1" applyFont="1" applyFill="1" applyBorder="1" applyAlignment="1">
      <alignment horizontal="right" vertical="top" wrapText="1"/>
    </xf>
    <xf numFmtId="0" fontId="1" fillId="0" borderId="40" xfId="0" applyFont="1" applyFill="1" applyBorder="1" applyAlignment="1">
      <alignment horizontal="left" vertical="top"/>
    </xf>
    <xf numFmtId="164" fontId="4" fillId="0" borderId="37" xfId="1" applyNumberFormat="1" applyFont="1" applyBorder="1"/>
    <xf numFmtId="43" fontId="4" fillId="0" borderId="0" xfId="1" applyFont="1"/>
    <xf numFmtId="43" fontId="1" fillId="0" borderId="0" xfId="1" applyFont="1"/>
    <xf numFmtId="0" fontId="0" fillId="0" borderId="0" xfId="0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64" fontId="4" fillId="0" borderId="39" xfId="1" applyNumberFormat="1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/>
    </xf>
    <xf numFmtId="164" fontId="2" fillId="2" borderId="1" xfId="1" applyNumberFormat="1" applyFont="1" applyFill="1" applyBorder="1" applyAlignment="1">
      <alignment horizontal="left" vertical="top" wrapText="1"/>
    </xf>
    <xf numFmtId="3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43" fontId="4" fillId="0" borderId="39" xfId="1" applyFont="1" applyFill="1" applyBorder="1" applyAlignment="1">
      <alignment horizontal="left" vertical="top" wrapText="1"/>
    </xf>
    <xf numFmtId="43" fontId="4" fillId="0" borderId="40" xfId="1" applyFont="1" applyFill="1" applyBorder="1" applyAlignment="1">
      <alignment horizontal="left" vertical="top" wrapText="1"/>
    </xf>
    <xf numFmtId="164" fontId="4" fillId="0" borderId="46" xfId="1" applyNumberFormat="1" applyFont="1" applyFill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4" fillId="0" borderId="41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3" fontId="3" fillId="9" borderId="14" xfId="0" applyNumberFormat="1" applyFont="1" applyFill="1" applyBorder="1" applyAlignment="1">
      <alignment horizontal="right" vertical="top" wrapText="1"/>
    </xf>
    <xf numFmtId="43" fontId="2" fillId="0" borderId="40" xfId="0" applyNumberFormat="1" applyFont="1" applyFill="1" applyBorder="1" applyAlignment="1">
      <alignment horizontal="center" vertical="top" wrapText="1"/>
    </xf>
    <xf numFmtId="15" fontId="1" fillId="0" borderId="0" xfId="0" applyNumberFormat="1" applyFont="1"/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1" fillId="0" borderId="43" xfId="0" applyFont="1" applyFill="1" applyBorder="1" applyAlignment="1">
      <alignment horizontal="left" vertical="top"/>
    </xf>
    <xf numFmtId="164" fontId="4" fillId="0" borderId="6" xfId="1" applyNumberFormat="1" applyFont="1" applyFill="1" applyBorder="1" applyAlignment="1">
      <alignment horizontal="right" vertical="top" wrapText="1"/>
    </xf>
    <xf numFmtId="0" fontId="22" fillId="0" borderId="0" xfId="0" applyFont="1"/>
    <xf numFmtId="0" fontId="2" fillId="0" borderId="25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4" fillId="0" borderId="41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1" fillId="0" borderId="40" xfId="0" applyFont="1" applyFill="1" applyBorder="1" applyAlignment="1">
      <alignment horizontal="left" vertical="top"/>
    </xf>
    <xf numFmtId="164" fontId="2" fillId="0" borderId="5" xfId="1" applyNumberFormat="1" applyFont="1" applyFill="1" applyBorder="1" applyAlignment="1">
      <alignment horizontal="center" vertical="top" wrapText="1"/>
    </xf>
    <xf numFmtId="43" fontId="2" fillId="0" borderId="5" xfId="0" applyNumberFormat="1" applyFont="1" applyFill="1" applyBorder="1" applyAlignment="1">
      <alignment horizontal="center" vertical="top" wrapText="1"/>
    </xf>
    <xf numFmtId="164" fontId="4" fillId="0" borderId="4" xfId="0" applyNumberFormat="1" applyFont="1" applyBorder="1"/>
    <xf numFmtId="0" fontId="9" fillId="0" borderId="0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Alignment="1"/>
    <xf numFmtId="0" fontId="3" fillId="0" borderId="70" xfId="0" applyFont="1" applyFill="1" applyBorder="1" applyAlignment="1">
      <alignment vertical="top" wrapText="1"/>
    </xf>
    <xf numFmtId="3" fontId="3" fillId="9" borderId="71" xfId="0" applyNumberFormat="1" applyFont="1" applyFill="1" applyBorder="1" applyAlignment="1">
      <alignment horizontal="right" vertical="top" wrapText="1"/>
    </xf>
    <xf numFmtId="0" fontId="2" fillId="0" borderId="73" xfId="0" applyFont="1" applyBorder="1" applyAlignment="1"/>
    <xf numFmtId="3" fontId="3" fillId="0" borderId="72" xfId="0" applyNumberFormat="1" applyFont="1" applyBorder="1" applyAlignment="1"/>
    <xf numFmtId="2" fontId="9" fillId="0" borderId="16" xfId="0" applyNumberFormat="1" applyFont="1" applyFill="1" applyBorder="1" applyAlignment="1">
      <alignment horizontal="center" vertical="top" wrapText="1"/>
    </xf>
    <xf numFmtId="3" fontId="3" fillId="9" borderId="75" xfId="0" applyNumberFormat="1" applyFont="1" applyFill="1" applyBorder="1" applyAlignment="1">
      <alignment horizontal="right" vertical="top" wrapText="1"/>
    </xf>
    <xf numFmtId="3" fontId="3" fillId="0" borderId="74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/>
    <xf numFmtId="43" fontId="1" fillId="0" borderId="40" xfId="1" applyNumberFormat="1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59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left" vertical="top" wrapText="1"/>
    </xf>
    <xf numFmtId="0" fontId="2" fillId="0" borderId="61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2" xfId="0" applyFont="1" applyBorder="1"/>
    <xf numFmtId="0" fontId="4" fillId="0" borderId="1" xfId="0" applyFont="1" applyBorder="1"/>
    <xf numFmtId="0" fontId="2" fillId="0" borderId="25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7" fillId="0" borderId="43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1" fillId="0" borderId="65" xfId="0" applyFont="1" applyFill="1" applyBorder="1" applyAlignment="1">
      <alignment horizontal="left" vertical="top" wrapText="1"/>
    </xf>
    <xf numFmtId="0" fontId="1" fillId="0" borderId="42" xfId="0" applyFont="1" applyFill="1" applyBorder="1" applyAlignment="1">
      <alignment horizontal="left" vertical="top" wrapText="1"/>
    </xf>
    <xf numFmtId="0" fontId="1" fillId="0" borderId="66" xfId="0" applyFont="1" applyFill="1" applyBorder="1" applyAlignment="1">
      <alignment horizontal="left" vertical="top" wrapText="1"/>
    </xf>
    <xf numFmtId="0" fontId="1" fillId="0" borderId="59" xfId="0" applyFont="1" applyFill="1" applyBorder="1" applyAlignment="1">
      <alignment horizontal="left" vertical="top" wrapText="1"/>
    </xf>
    <xf numFmtId="0" fontId="1" fillId="0" borderId="60" xfId="0" applyFont="1" applyFill="1" applyBorder="1" applyAlignment="1">
      <alignment horizontal="left" vertical="top" wrapText="1"/>
    </xf>
    <xf numFmtId="0" fontId="1" fillId="0" borderId="61" xfId="0" applyFont="1" applyFill="1" applyBorder="1" applyAlignment="1">
      <alignment horizontal="left" vertical="top" wrapText="1"/>
    </xf>
    <xf numFmtId="0" fontId="1" fillId="0" borderId="56" xfId="0" applyFont="1" applyFill="1" applyBorder="1" applyAlignment="1">
      <alignment horizontal="left" vertical="top" wrapText="1"/>
    </xf>
    <xf numFmtId="0" fontId="1" fillId="0" borderId="57" xfId="0" applyFont="1" applyFill="1" applyBorder="1" applyAlignment="1">
      <alignment horizontal="left" vertical="top" wrapText="1"/>
    </xf>
    <xf numFmtId="0" fontId="1" fillId="0" borderId="58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/>
    </xf>
    <xf numFmtId="0" fontId="7" fillId="0" borderId="56" xfId="0" applyFont="1" applyBorder="1" applyAlignment="1">
      <alignment horizontal="left" vertical="top"/>
    </xf>
    <xf numFmtId="0" fontId="7" fillId="0" borderId="57" xfId="0" applyFont="1" applyBorder="1" applyAlignment="1">
      <alignment horizontal="left" vertical="top"/>
    </xf>
    <xf numFmtId="0" fontId="7" fillId="0" borderId="58" xfId="0" applyFont="1" applyBorder="1" applyAlignment="1">
      <alignment horizontal="left" vertical="top"/>
    </xf>
    <xf numFmtId="0" fontId="7" fillId="0" borderId="43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left" vertical="top" wrapText="1"/>
    </xf>
    <xf numFmtId="0" fontId="4" fillId="0" borderId="50" xfId="0" applyFont="1" applyFill="1" applyBorder="1" applyAlignment="1">
      <alignment horizontal="left" vertical="top" wrapText="1"/>
    </xf>
    <xf numFmtId="0" fontId="4" fillId="0" borderId="51" xfId="0" applyFont="1" applyFill="1" applyBorder="1" applyAlignment="1">
      <alignment horizontal="left" vertical="top" wrapText="1"/>
    </xf>
    <xf numFmtId="0" fontId="4" fillId="0" borderId="52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center" wrapText="1"/>
    </xf>
    <xf numFmtId="0" fontId="4" fillId="0" borderId="57" xfId="0" applyFont="1" applyFill="1" applyBorder="1" applyAlignment="1">
      <alignment horizontal="left" vertical="top" wrapText="1"/>
    </xf>
    <xf numFmtId="0" fontId="4" fillId="0" borderId="58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left" vertical="top" wrapText="1"/>
    </xf>
    <xf numFmtId="0" fontId="1" fillId="0" borderId="52" xfId="0" applyFont="1" applyFill="1" applyBorder="1" applyAlignment="1">
      <alignment horizontal="left" vertical="top" wrapText="1"/>
    </xf>
    <xf numFmtId="0" fontId="1" fillId="0" borderId="38" xfId="0" applyFont="1" applyFill="1" applyBorder="1" applyAlignment="1">
      <alignment horizontal="left" vertical="top" wrapText="1"/>
    </xf>
    <xf numFmtId="0" fontId="4" fillId="0" borderId="56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4" fillId="0" borderId="65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 wrapText="1"/>
    </xf>
    <xf numFmtId="0" fontId="4" fillId="0" borderId="63" xfId="0" applyFont="1" applyFill="1" applyBorder="1" applyAlignment="1">
      <alignment horizontal="left" vertical="top" wrapText="1"/>
    </xf>
    <xf numFmtId="0" fontId="4" fillId="0" borderId="64" xfId="0" applyFont="1" applyFill="1" applyBorder="1" applyAlignment="1">
      <alignment horizontal="left" vertical="top" wrapText="1"/>
    </xf>
    <xf numFmtId="0" fontId="1" fillId="0" borderId="43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wrapText="1"/>
    </xf>
    <xf numFmtId="0" fontId="1" fillId="0" borderId="40" xfId="0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0" fontId="1" fillId="0" borderId="4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51" xfId="0" applyFont="1" applyFill="1" applyBorder="1" applyAlignment="1">
      <alignment horizontal="left" wrapText="1"/>
    </xf>
    <xf numFmtId="0" fontId="1" fillId="0" borderId="52" xfId="0" applyFont="1" applyFill="1" applyBorder="1" applyAlignment="1">
      <alignment horizontal="left" wrapText="1"/>
    </xf>
    <xf numFmtId="0" fontId="1" fillId="0" borderId="38" xfId="0" applyFont="1" applyFill="1" applyBorder="1" applyAlignment="1">
      <alignment horizontal="left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top" wrapText="1"/>
    </xf>
    <xf numFmtId="0" fontId="2" fillId="0" borderId="54" xfId="0" applyFont="1" applyFill="1" applyBorder="1" applyAlignment="1">
      <alignment horizontal="left" vertical="top" wrapText="1"/>
    </xf>
    <xf numFmtId="0" fontId="2" fillId="0" borderId="55" xfId="0" applyFont="1" applyFill="1" applyBorder="1" applyAlignment="1">
      <alignment horizontal="left" vertical="top" wrapText="1"/>
    </xf>
    <xf numFmtId="0" fontId="1" fillId="0" borderId="51" xfId="0" quotePrefix="1" applyFont="1" applyFill="1" applyBorder="1" applyAlignment="1">
      <alignment horizontal="center" wrapText="1"/>
    </xf>
    <xf numFmtId="0" fontId="1" fillId="0" borderId="52" xfId="0" quotePrefix="1" applyFont="1" applyFill="1" applyBorder="1" applyAlignment="1">
      <alignment horizontal="center" wrapText="1"/>
    </xf>
    <xf numFmtId="0" fontId="1" fillId="0" borderId="38" xfId="0" quotePrefix="1" applyFont="1" applyFill="1" applyBorder="1" applyAlignment="1">
      <alignment horizontal="center" wrapText="1"/>
    </xf>
    <xf numFmtId="0" fontId="1" fillId="0" borderId="43" xfId="0" applyFont="1" applyFill="1" applyBorder="1" applyAlignment="1">
      <alignment horizontal="left" vertical="top"/>
    </xf>
    <xf numFmtId="0" fontId="1" fillId="0" borderId="41" xfId="0" applyFont="1" applyFill="1" applyBorder="1" applyAlignment="1">
      <alignment horizontal="left" vertical="top"/>
    </xf>
    <xf numFmtId="0" fontId="1" fillId="0" borderId="40" xfId="0" applyFont="1" applyFill="1" applyBorder="1" applyAlignment="1">
      <alignment horizontal="left" vertical="top"/>
    </xf>
    <xf numFmtId="0" fontId="1" fillId="0" borderId="43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40" xfId="0" applyFont="1" applyFill="1" applyBorder="1" applyAlignment="1">
      <alignment horizontal="left"/>
    </xf>
    <xf numFmtId="0" fontId="1" fillId="0" borderId="62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64" xfId="0" applyFont="1" applyFill="1" applyBorder="1" applyAlignment="1">
      <alignment horizontal="left" vertical="center" wrapText="1"/>
    </xf>
    <xf numFmtId="0" fontId="1" fillId="0" borderId="65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64" fontId="8" fillId="0" borderId="27" xfId="1" applyNumberFormat="1" applyFont="1" applyFill="1" applyBorder="1" applyAlignment="1">
      <alignment horizontal="center" vertical="center" wrapText="1"/>
    </xf>
    <xf numFmtId="164" fontId="8" fillId="0" borderId="11" xfId="1" applyNumberFormat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top" wrapText="1"/>
    </xf>
    <xf numFmtId="0" fontId="8" fillId="0" borderId="36" xfId="0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18</xdr:col>
      <xdr:colOff>199736</xdr:colOff>
      <xdr:row>90</xdr:row>
      <xdr:rowOff>0</xdr:rowOff>
    </xdr:to>
    <xdr:pic>
      <xdr:nvPicPr>
        <xdr:cNvPr id="20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4900"/>
          <a:ext cx="14839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18</xdr:col>
      <xdr:colOff>199736</xdr:colOff>
      <xdr:row>90</xdr:row>
      <xdr:rowOff>0</xdr:rowOff>
    </xdr:to>
    <xdr:pic>
      <xdr:nvPicPr>
        <xdr:cNvPr id="202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4900"/>
          <a:ext cx="14839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P237"/>
  <sheetViews>
    <sheetView view="pageBreakPreview" topLeftCell="A145" zoomScaleSheetLayoutView="100" workbookViewId="0">
      <selection activeCell="C163" sqref="C163"/>
    </sheetView>
  </sheetViews>
  <sheetFormatPr defaultColWidth="9.1796875" defaultRowHeight="12.5" x14ac:dyDescent="0.25"/>
  <cols>
    <col min="1" max="1" width="8.81640625" style="1" customWidth="1"/>
    <col min="2" max="2" width="2" style="1" customWidth="1"/>
    <col min="3" max="3" width="8.54296875" style="1" customWidth="1"/>
    <col min="4" max="4" width="30.54296875" style="1" customWidth="1"/>
    <col min="5" max="5" width="5.81640625" style="1" customWidth="1"/>
    <col min="6" max="6" width="5.54296875" style="1" customWidth="1"/>
    <col min="7" max="7" width="12.1796875" style="1" customWidth="1"/>
    <col min="8" max="8" width="8.453125" style="1" customWidth="1"/>
    <col min="9" max="9" width="10.1796875" style="1" customWidth="1"/>
    <col min="10" max="10" width="8.6328125" style="1" customWidth="1"/>
    <col min="11" max="11" width="8" style="1" customWidth="1"/>
    <col min="12" max="12" width="10.6328125" style="1" customWidth="1"/>
    <col min="13" max="13" width="8.54296875" style="1" customWidth="1"/>
    <col min="14" max="14" width="14.7265625" style="1" customWidth="1"/>
    <col min="15" max="15" width="8.54296875" style="1" customWidth="1"/>
    <col min="16" max="16" width="14.36328125" style="1" customWidth="1"/>
    <col min="17" max="17" width="10.1796875" style="1" bestFit="1" customWidth="1"/>
    <col min="18" max="16384" width="9.1796875" style="1"/>
  </cols>
  <sheetData>
    <row r="1" spans="1:16" ht="14.25" customHeight="1" x14ac:dyDescent="0.25">
      <c r="A1" s="412" t="s">
        <v>11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6" ht="14.25" customHeight="1" x14ac:dyDescent="0.25">
      <c r="A2" s="412" t="s">
        <v>24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</row>
    <row r="3" spans="1:16" ht="15" customHeight="1" x14ac:dyDescent="0.25">
      <c r="A3" s="412" t="s">
        <v>212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</row>
    <row r="4" spans="1:16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ht="13" x14ac:dyDescent="0.3">
      <c r="A5" s="6" t="s">
        <v>33</v>
      </c>
      <c r="B5" s="6" t="s">
        <v>30</v>
      </c>
      <c r="C5" s="6" t="s">
        <v>77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13" x14ac:dyDescent="0.3">
      <c r="A6" s="6" t="s">
        <v>26</v>
      </c>
      <c r="B6" s="6" t="s">
        <v>30</v>
      </c>
      <c r="C6" s="224" t="s">
        <v>69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13" x14ac:dyDescent="0.3">
      <c r="A7" s="6" t="s">
        <v>32</v>
      </c>
      <c r="B7" s="6" t="s">
        <v>30</v>
      </c>
      <c r="C7" s="6" t="s">
        <v>31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13" thickBot="1" x14ac:dyDescent="0.3">
      <c r="E8" s="7"/>
      <c r="F8" s="7"/>
      <c r="G8" s="7"/>
      <c r="H8" s="7"/>
      <c r="I8" s="7"/>
      <c r="J8" s="7"/>
      <c r="K8" s="7"/>
      <c r="L8" s="7"/>
      <c r="M8" s="7" t="str">
        <f>'B'' IDA'!M8</f>
        <v>Keadaan  Mei 2025</v>
      </c>
      <c r="N8" s="7"/>
    </row>
    <row r="9" spans="1:16" ht="26.25" customHeight="1" thickBot="1" x14ac:dyDescent="0.35">
      <c r="A9" s="395" t="s">
        <v>12</v>
      </c>
      <c r="B9" s="398" t="s">
        <v>13</v>
      </c>
      <c r="C9" s="399"/>
      <c r="D9" s="400"/>
      <c r="E9" s="391" t="s">
        <v>14</v>
      </c>
      <c r="F9" s="393"/>
      <c r="G9" s="395" t="s">
        <v>47</v>
      </c>
      <c r="H9" s="395" t="s">
        <v>15</v>
      </c>
      <c r="I9" s="395" t="s">
        <v>16</v>
      </c>
      <c r="J9" s="395" t="s">
        <v>38</v>
      </c>
      <c r="K9" s="388" t="s">
        <v>17</v>
      </c>
      <c r="L9" s="390"/>
      <c r="M9" s="391" t="s">
        <v>3</v>
      </c>
      <c r="N9" s="392"/>
      <c r="O9" s="393"/>
      <c r="P9" s="394" t="s">
        <v>4</v>
      </c>
    </row>
    <row r="10" spans="1:16" ht="13.5" thickBot="1" x14ac:dyDescent="0.35">
      <c r="A10" s="397"/>
      <c r="B10" s="401"/>
      <c r="C10" s="402"/>
      <c r="D10" s="403"/>
      <c r="E10" s="395" t="s">
        <v>18</v>
      </c>
      <c r="F10" s="395" t="s">
        <v>19</v>
      </c>
      <c r="G10" s="397"/>
      <c r="H10" s="397"/>
      <c r="I10" s="397"/>
      <c r="J10" s="397"/>
      <c r="K10" s="395" t="s">
        <v>8</v>
      </c>
      <c r="L10" s="395" t="s">
        <v>9</v>
      </c>
      <c r="M10" s="395" t="s">
        <v>8</v>
      </c>
      <c r="N10" s="388" t="s">
        <v>9</v>
      </c>
      <c r="O10" s="390"/>
      <c r="P10" s="394"/>
    </row>
    <row r="11" spans="1:16" ht="13.5" thickBot="1" x14ac:dyDescent="0.35">
      <c r="A11" s="396"/>
      <c r="B11" s="404"/>
      <c r="C11" s="405"/>
      <c r="D11" s="406"/>
      <c r="E11" s="396"/>
      <c r="F11" s="396"/>
      <c r="G11" s="396"/>
      <c r="H11" s="396"/>
      <c r="I11" s="396"/>
      <c r="J11" s="396"/>
      <c r="K11" s="396"/>
      <c r="L11" s="396"/>
      <c r="M11" s="396"/>
      <c r="N11" s="8" t="s">
        <v>20</v>
      </c>
      <c r="O11" s="8" t="s">
        <v>10</v>
      </c>
      <c r="P11" s="394"/>
    </row>
    <row r="12" spans="1:16" ht="13.5" thickBot="1" x14ac:dyDescent="0.35">
      <c r="A12" s="9">
        <v>1</v>
      </c>
      <c r="B12" s="382">
        <v>2</v>
      </c>
      <c r="C12" s="407"/>
      <c r="D12" s="408"/>
      <c r="E12" s="10">
        <v>3</v>
      </c>
      <c r="F12" s="10">
        <v>4</v>
      </c>
      <c r="G12" s="10">
        <v>5</v>
      </c>
      <c r="H12" s="10">
        <v>6</v>
      </c>
      <c r="I12" s="10">
        <v>7</v>
      </c>
      <c r="J12" s="10">
        <v>8</v>
      </c>
      <c r="K12" s="10">
        <v>9</v>
      </c>
      <c r="L12" s="10">
        <v>10</v>
      </c>
      <c r="M12" s="10">
        <v>11</v>
      </c>
      <c r="N12" s="10">
        <v>12</v>
      </c>
      <c r="O12" s="10">
        <v>13</v>
      </c>
      <c r="P12" s="10">
        <v>14</v>
      </c>
    </row>
    <row r="13" spans="1:16" ht="13" x14ac:dyDescent="0.3">
      <c r="A13" s="11"/>
      <c r="B13" s="409"/>
      <c r="C13" s="410"/>
      <c r="D13" s="4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7"/>
    </row>
    <row r="14" spans="1:16" ht="13" x14ac:dyDescent="0.25">
      <c r="A14" s="39">
        <v>1</v>
      </c>
      <c r="B14" s="314" t="s">
        <v>86</v>
      </c>
      <c r="C14" s="315"/>
      <c r="D14" s="316"/>
      <c r="E14" s="40"/>
      <c r="F14" s="40"/>
      <c r="G14" s="41">
        <v>2382200</v>
      </c>
      <c r="H14" s="40"/>
      <c r="I14" s="40"/>
      <c r="J14" s="71">
        <f>G14/G27*100</f>
        <v>8.1037133798696441</v>
      </c>
      <c r="K14" s="72">
        <f t="shared" ref="K14:K22" si="0">N14:N15/G14*100</f>
        <v>0</v>
      </c>
      <c r="L14" s="72"/>
      <c r="M14" s="71">
        <f t="shared" ref="M14:M21" si="1">J14*K14/100</f>
        <v>0</v>
      </c>
      <c r="N14" s="82"/>
      <c r="O14" s="71">
        <f t="shared" ref="O14:O22" si="2">J14*L14/100</f>
        <v>0</v>
      </c>
      <c r="P14" s="144">
        <f t="shared" ref="P14:P22" si="3">G14-N14</f>
        <v>2382200</v>
      </c>
    </row>
    <row r="15" spans="1:16" ht="13" x14ac:dyDescent="0.25">
      <c r="A15" s="39">
        <v>2</v>
      </c>
      <c r="B15" s="64" t="s">
        <v>157</v>
      </c>
      <c r="C15" s="60"/>
      <c r="D15" s="61"/>
      <c r="E15" s="40"/>
      <c r="F15" s="40"/>
      <c r="G15" s="46">
        <v>2142800</v>
      </c>
      <c r="H15" s="47"/>
      <c r="I15" s="47"/>
      <c r="J15" s="71">
        <f>G15/G27*100</f>
        <v>7.2893279449184254</v>
      </c>
      <c r="K15" s="72">
        <f t="shared" si="0"/>
        <v>0</v>
      </c>
      <c r="L15" s="72"/>
      <c r="M15" s="71">
        <f t="shared" si="1"/>
        <v>0</v>
      </c>
      <c r="N15" s="82"/>
      <c r="O15" s="71">
        <f t="shared" si="2"/>
        <v>0</v>
      </c>
      <c r="P15" s="144">
        <f t="shared" si="3"/>
        <v>2142800</v>
      </c>
    </row>
    <row r="16" spans="1:16" x14ac:dyDescent="0.25">
      <c r="A16" s="39">
        <v>3</v>
      </c>
      <c r="B16" s="64" t="s">
        <v>85</v>
      </c>
      <c r="C16" s="60"/>
      <c r="D16" s="61"/>
      <c r="E16" s="45"/>
      <c r="F16" s="45"/>
      <c r="G16" s="46">
        <v>1447000</v>
      </c>
      <c r="H16" s="47"/>
      <c r="I16" s="47"/>
      <c r="J16" s="71">
        <f>G16/G27*100</f>
        <v>4.9223714468438313</v>
      </c>
      <c r="K16" s="72">
        <f t="shared" si="0"/>
        <v>0</v>
      </c>
      <c r="L16" s="72"/>
      <c r="M16" s="71">
        <f t="shared" si="1"/>
        <v>0</v>
      </c>
      <c r="N16" s="82"/>
      <c r="O16" s="71">
        <f t="shared" si="2"/>
        <v>0</v>
      </c>
      <c r="P16" s="144">
        <f t="shared" si="3"/>
        <v>1447000</v>
      </c>
    </row>
    <row r="17" spans="1:16" x14ac:dyDescent="0.25">
      <c r="A17" s="39">
        <v>4</v>
      </c>
      <c r="B17" s="157" t="s">
        <v>158</v>
      </c>
      <c r="C17" s="157"/>
      <c r="D17" s="237"/>
      <c r="E17" s="45"/>
      <c r="F17" s="45"/>
      <c r="G17" s="46">
        <v>1596400</v>
      </c>
      <c r="H17" s="47"/>
      <c r="I17" s="47"/>
      <c r="J17" s="71">
        <f>G17/G27*100</f>
        <v>5.4305969438434643</v>
      </c>
      <c r="K17" s="72">
        <f t="shared" si="0"/>
        <v>0</v>
      </c>
      <c r="L17" s="72"/>
      <c r="M17" s="71">
        <f t="shared" si="1"/>
        <v>0</v>
      </c>
      <c r="N17" s="82"/>
      <c r="O17" s="71">
        <f t="shared" si="2"/>
        <v>0</v>
      </c>
      <c r="P17" s="144">
        <f t="shared" si="3"/>
        <v>1596400</v>
      </c>
    </row>
    <row r="18" spans="1:16" x14ac:dyDescent="0.25">
      <c r="A18" s="39">
        <v>5</v>
      </c>
      <c r="B18" s="157" t="s">
        <v>164</v>
      </c>
      <c r="C18" s="157"/>
      <c r="D18" s="237"/>
      <c r="E18" s="45"/>
      <c r="F18" s="45"/>
      <c r="G18" s="46">
        <v>8472000</v>
      </c>
      <c r="H18" s="47"/>
      <c r="I18" s="47"/>
      <c r="J18" s="71">
        <f>G18/G27*100</f>
        <v>28.819855492509287</v>
      </c>
      <c r="K18" s="72">
        <f t="shared" si="0"/>
        <v>19.830028328611899</v>
      </c>
      <c r="L18" s="72">
        <f>N18/G18*100</f>
        <v>19.830028328611899</v>
      </c>
      <c r="M18" s="71">
        <f t="shared" si="1"/>
        <v>5.7149855084296037</v>
      </c>
      <c r="N18" s="82">
        <v>1680000</v>
      </c>
      <c r="O18" s="71">
        <f t="shared" si="2"/>
        <v>5.7149855084296037</v>
      </c>
      <c r="P18" s="144">
        <f>G18-N18</f>
        <v>6792000</v>
      </c>
    </row>
    <row r="19" spans="1:16" x14ac:dyDescent="0.25">
      <c r="A19" s="39">
        <v>6</v>
      </c>
      <c r="B19" s="157" t="s">
        <v>165</v>
      </c>
      <c r="C19" s="157"/>
      <c r="D19" s="237"/>
      <c r="E19" s="45"/>
      <c r="F19" s="45"/>
      <c r="G19" s="46">
        <v>2400000</v>
      </c>
      <c r="H19" s="47"/>
      <c r="I19" s="47"/>
      <c r="J19" s="71">
        <f>G19/G27*100</f>
        <v>8.164265012042291</v>
      </c>
      <c r="K19" s="72">
        <f t="shared" si="0"/>
        <v>33.333333333333329</v>
      </c>
      <c r="L19" s="72">
        <f>N19/G19*100</f>
        <v>33.333333333333329</v>
      </c>
      <c r="M19" s="71">
        <f>J19*K19/100</f>
        <v>2.7214216706807632</v>
      </c>
      <c r="N19" s="82">
        <v>800000</v>
      </c>
      <c r="O19" s="71">
        <f t="shared" si="2"/>
        <v>2.7214216706807632</v>
      </c>
      <c r="P19" s="144">
        <f>G19-N19</f>
        <v>1600000</v>
      </c>
    </row>
    <row r="20" spans="1:16" x14ac:dyDescent="0.25">
      <c r="A20" s="39">
        <v>7</v>
      </c>
      <c r="B20" s="157" t="s">
        <v>55</v>
      </c>
      <c r="C20" s="157"/>
      <c r="D20" s="237"/>
      <c r="E20" s="45"/>
      <c r="F20" s="45"/>
      <c r="G20" s="46">
        <v>3600000</v>
      </c>
      <c r="H20" s="47"/>
      <c r="I20" s="47"/>
      <c r="J20" s="71">
        <f>G20/G27*100</f>
        <v>12.246397518063436</v>
      </c>
      <c r="K20" s="72">
        <f t="shared" si="0"/>
        <v>41.666666666666671</v>
      </c>
      <c r="L20" s="72">
        <f>N20/G20*100</f>
        <v>41.666666666666671</v>
      </c>
      <c r="M20" s="71">
        <f t="shared" si="1"/>
        <v>5.1026656325264321</v>
      </c>
      <c r="N20" s="82">
        <v>1500000</v>
      </c>
      <c r="O20" s="71">
        <f t="shared" si="2"/>
        <v>5.1026656325264321</v>
      </c>
      <c r="P20" s="144">
        <f>G20-N20</f>
        <v>2100000</v>
      </c>
    </row>
    <row r="21" spans="1:16" ht="13" x14ac:dyDescent="0.25">
      <c r="A21" s="39">
        <v>8</v>
      </c>
      <c r="B21" s="157" t="s">
        <v>159</v>
      </c>
      <c r="C21" s="157"/>
      <c r="D21" s="237"/>
      <c r="E21" s="45"/>
      <c r="F21" s="40"/>
      <c r="G21" s="225">
        <v>7106000</v>
      </c>
      <c r="H21" s="40"/>
      <c r="I21" s="40"/>
      <c r="J21" s="71">
        <f>G21/G27*100</f>
        <v>24.173027989821882</v>
      </c>
      <c r="K21" s="72">
        <f t="shared" si="0"/>
        <v>0</v>
      </c>
      <c r="L21" s="72"/>
      <c r="M21" s="71">
        <f t="shared" si="1"/>
        <v>0</v>
      </c>
      <c r="N21" s="82"/>
      <c r="O21" s="71">
        <f t="shared" si="2"/>
        <v>0</v>
      </c>
      <c r="P21" s="144">
        <f t="shared" si="3"/>
        <v>7106000</v>
      </c>
    </row>
    <row r="22" spans="1:16" ht="13.5" customHeight="1" x14ac:dyDescent="0.25">
      <c r="A22" s="65">
        <v>9</v>
      </c>
      <c r="B22" s="260" t="s">
        <v>196</v>
      </c>
      <c r="C22" s="58"/>
      <c r="D22" s="61"/>
      <c r="E22" s="45"/>
      <c r="F22" s="45"/>
      <c r="G22" s="46">
        <v>250000</v>
      </c>
      <c r="H22" s="47"/>
      <c r="I22" s="47"/>
      <c r="J22" s="49">
        <f>G22/G27*100</f>
        <v>0.85044427208773865</v>
      </c>
      <c r="K22" s="72">
        <f t="shared" si="0"/>
        <v>100</v>
      </c>
      <c r="L22" s="72">
        <f>N22/G22*100</f>
        <v>100</v>
      </c>
      <c r="M22" s="71">
        <f>J22*K22/100</f>
        <v>0.85044427208773865</v>
      </c>
      <c r="N22" s="41">
        <v>250000</v>
      </c>
      <c r="O22" s="71">
        <f t="shared" si="2"/>
        <v>0.85044427208773865</v>
      </c>
      <c r="P22" s="144">
        <f t="shared" si="3"/>
        <v>0</v>
      </c>
    </row>
    <row r="23" spans="1:16" x14ac:dyDescent="0.25">
      <c r="A23" s="39"/>
      <c r="B23" s="64"/>
      <c r="C23" s="60"/>
      <c r="D23" s="61"/>
      <c r="E23" s="45"/>
      <c r="F23" s="45"/>
      <c r="G23" s="46"/>
      <c r="H23" s="47"/>
      <c r="I23" s="47"/>
      <c r="J23" s="49"/>
      <c r="K23" s="72"/>
      <c r="L23" s="73"/>
      <c r="M23" s="71"/>
      <c r="N23" s="41"/>
      <c r="O23" s="52"/>
      <c r="P23" s="144"/>
    </row>
    <row r="24" spans="1:16" x14ac:dyDescent="0.25">
      <c r="A24" s="39"/>
      <c r="B24" s="64"/>
      <c r="C24" s="60"/>
      <c r="D24" s="61"/>
      <c r="E24" s="45"/>
      <c r="F24" s="45"/>
      <c r="G24" s="46"/>
      <c r="H24" s="47"/>
      <c r="I24" s="47"/>
      <c r="J24" s="49"/>
      <c r="K24" s="72"/>
      <c r="L24" s="73"/>
      <c r="M24" s="71"/>
      <c r="N24" s="41"/>
      <c r="O24" s="52"/>
      <c r="P24" s="144"/>
    </row>
    <row r="25" spans="1:16" x14ac:dyDescent="0.25">
      <c r="A25" s="44"/>
      <c r="B25" s="64"/>
      <c r="C25" s="213"/>
      <c r="D25" s="214"/>
      <c r="E25" s="45"/>
      <c r="F25" s="45"/>
      <c r="G25" s="46"/>
      <c r="H25" s="47"/>
      <c r="I25" s="47"/>
      <c r="J25" s="49"/>
      <c r="K25" s="72"/>
      <c r="L25" s="73"/>
      <c r="M25" s="71"/>
      <c r="N25" s="41"/>
      <c r="O25" s="51"/>
      <c r="P25" s="144"/>
    </row>
    <row r="26" spans="1:16" ht="13" thickBot="1" x14ac:dyDescent="0.3">
      <c r="A26" s="13"/>
      <c r="B26" s="55"/>
      <c r="C26" s="56"/>
      <c r="D26" s="57"/>
      <c r="E26" s="14"/>
      <c r="F26" s="14"/>
      <c r="G26" s="15"/>
      <c r="H26" s="16"/>
      <c r="I26" s="16"/>
      <c r="J26" s="17"/>
      <c r="K26" s="18"/>
      <c r="L26" s="18"/>
      <c r="M26" s="19"/>
      <c r="N26" s="15"/>
      <c r="O26" s="19"/>
      <c r="P26" s="146"/>
    </row>
    <row r="27" spans="1:16" ht="13.5" thickBot="1" x14ac:dyDescent="0.35">
      <c r="A27" s="388" t="s">
        <v>21</v>
      </c>
      <c r="B27" s="389"/>
      <c r="C27" s="389"/>
      <c r="D27" s="389"/>
      <c r="E27" s="389"/>
      <c r="F27" s="390"/>
      <c r="G27" s="20">
        <f>SUM(G14:G26)</f>
        <v>29396400</v>
      </c>
      <c r="H27" s="21"/>
      <c r="I27" s="22"/>
      <c r="J27" s="4">
        <f>SUM(J14:J26)</f>
        <v>100</v>
      </c>
      <c r="K27" s="189">
        <f>SUM(K14:K21)/4</f>
        <v>23.707507082152976</v>
      </c>
      <c r="L27" s="189">
        <f>N27/G27*100</f>
        <v>14.389517083724538</v>
      </c>
      <c r="M27" s="5">
        <f>SUM(M14:M22)</f>
        <v>14.389517083724538</v>
      </c>
      <c r="N27" s="23">
        <f>SUM(N14:N26)</f>
        <v>4230000</v>
      </c>
      <c r="O27" s="4">
        <f>SUM(O14:O22)</f>
        <v>14.389517083724538</v>
      </c>
      <c r="P27" s="141">
        <f>SUM(P14:P22)</f>
        <v>25166400</v>
      </c>
    </row>
    <row r="29" spans="1:16" x14ac:dyDescent="0.25">
      <c r="L29" s="162" t="str">
        <f>'B'' IDA'!L338</f>
        <v>Benteng, 30 Mei   2025</v>
      </c>
    </row>
    <row r="31" spans="1:16" x14ac:dyDescent="0.25">
      <c r="L31" s="1" t="s">
        <v>22</v>
      </c>
    </row>
    <row r="35" spans="1:16" x14ac:dyDescent="0.25">
      <c r="L35" s="2" t="s">
        <v>198</v>
      </c>
      <c r="M35" s="2"/>
      <c r="O35" s="2"/>
    </row>
    <row r="36" spans="1:16" x14ac:dyDescent="0.25">
      <c r="L36" s="162" t="s">
        <v>197</v>
      </c>
      <c r="M36" s="2"/>
      <c r="O36" s="2"/>
    </row>
    <row r="37" spans="1:16" x14ac:dyDescent="0.25">
      <c r="L37" s="162"/>
      <c r="M37" s="2"/>
      <c r="O37" s="2"/>
    </row>
    <row r="38" spans="1:16" x14ac:dyDescent="0.25">
      <c r="L38" s="162"/>
      <c r="M38" s="2"/>
      <c r="O38" s="2"/>
    </row>
    <row r="39" spans="1:16" x14ac:dyDescent="0.25">
      <c r="L39" s="162"/>
      <c r="M39" s="2"/>
      <c r="O39" s="2"/>
    </row>
    <row r="40" spans="1:16" x14ac:dyDescent="0.25">
      <c r="L40" s="162"/>
      <c r="M40" s="2"/>
      <c r="O40" s="2"/>
    </row>
    <row r="41" spans="1:16" ht="13" x14ac:dyDescent="0.3">
      <c r="A41" s="6" t="s">
        <v>26</v>
      </c>
      <c r="B41" s="6" t="s">
        <v>30</v>
      </c>
      <c r="C41" s="224" t="s">
        <v>70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6" ht="13" x14ac:dyDescent="0.3">
      <c r="A42" s="6" t="s">
        <v>32</v>
      </c>
      <c r="B42" s="6" t="s">
        <v>30</v>
      </c>
      <c r="C42" s="6" t="s">
        <v>31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6" ht="13" thickBot="1" x14ac:dyDescent="0.3">
      <c r="E43" s="7"/>
      <c r="F43" s="7"/>
      <c r="G43" s="7"/>
      <c r="H43" s="7"/>
      <c r="I43" s="7"/>
      <c r="J43" s="7"/>
      <c r="K43" s="7"/>
      <c r="L43" s="7"/>
      <c r="M43" s="7" t="str">
        <f>'B'' IDA'!M40</f>
        <v>Keadaan  Mei  2025</v>
      </c>
      <c r="N43" s="7"/>
    </row>
    <row r="44" spans="1:16" ht="13.5" thickBot="1" x14ac:dyDescent="0.35">
      <c r="A44" s="395" t="s">
        <v>12</v>
      </c>
      <c r="B44" s="398" t="s">
        <v>13</v>
      </c>
      <c r="C44" s="399"/>
      <c r="D44" s="400"/>
      <c r="E44" s="391" t="s">
        <v>14</v>
      </c>
      <c r="F44" s="393"/>
      <c r="G44" s="395" t="s">
        <v>47</v>
      </c>
      <c r="H44" s="395" t="s">
        <v>15</v>
      </c>
      <c r="I44" s="395" t="s">
        <v>16</v>
      </c>
      <c r="J44" s="395" t="s">
        <v>39</v>
      </c>
      <c r="K44" s="388" t="s">
        <v>17</v>
      </c>
      <c r="L44" s="390"/>
      <c r="M44" s="391" t="s">
        <v>3</v>
      </c>
      <c r="N44" s="392"/>
      <c r="O44" s="393"/>
      <c r="P44" s="394" t="s">
        <v>4</v>
      </c>
    </row>
    <row r="45" spans="1:16" ht="13.5" thickBot="1" x14ac:dyDescent="0.35">
      <c r="A45" s="397"/>
      <c r="B45" s="401"/>
      <c r="C45" s="402"/>
      <c r="D45" s="403"/>
      <c r="E45" s="395" t="s">
        <v>18</v>
      </c>
      <c r="F45" s="395" t="s">
        <v>19</v>
      </c>
      <c r="G45" s="397"/>
      <c r="H45" s="397"/>
      <c r="I45" s="397"/>
      <c r="J45" s="397"/>
      <c r="K45" s="395" t="s">
        <v>8</v>
      </c>
      <c r="L45" s="395" t="s">
        <v>9</v>
      </c>
      <c r="M45" s="395" t="s">
        <v>8</v>
      </c>
      <c r="N45" s="388" t="s">
        <v>9</v>
      </c>
      <c r="O45" s="390"/>
      <c r="P45" s="394"/>
    </row>
    <row r="46" spans="1:16" ht="13.5" thickBot="1" x14ac:dyDescent="0.35">
      <c r="A46" s="396"/>
      <c r="B46" s="404"/>
      <c r="C46" s="405"/>
      <c r="D46" s="406"/>
      <c r="E46" s="396"/>
      <c r="F46" s="396"/>
      <c r="G46" s="396"/>
      <c r="H46" s="396"/>
      <c r="I46" s="396"/>
      <c r="J46" s="396"/>
      <c r="K46" s="396"/>
      <c r="L46" s="396"/>
      <c r="M46" s="396"/>
      <c r="N46" s="8" t="s">
        <v>20</v>
      </c>
      <c r="O46" s="8" t="s">
        <v>10</v>
      </c>
      <c r="P46" s="394"/>
    </row>
    <row r="47" spans="1:16" ht="13.5" thickBot="1" x14ac:dyDescent="0.35">
      <c r="A47" s="9">
        <v>1</v>
      </c>
      <c r="B47" s="382">
        <v>2</v>
      </c>
      <c r="C47" s="407"/>
      <c r="D47" s="408"/>
      <c r="E47" s="10">
        <v>3</v>
      </c>
      <c r="F47" s="10">
        <v>4</v>
      </c>
      <c r="G47" s="10">
        <v>5</v>
      </c>
      <c r="H47" s="10">
        <v>6</v>
      </c>
      <c r="I47" s="10">
        <v>7</v>
      </c>
      <c r="J47" s="10">
        <v>8</v>
      </c>
      <c r="K47" s="10">
        <v>9</v>
      </c>
      <c r="L47" s="10">
        <v>10</v>
      </c>
      <c r="M47" s="10">
        <v>11</v>
      </c>
      <c r="N47" s="10">
        <v>12</v>
      </c>
      <c r="O47" s="10">
        <v>13</v>
      </c>
      <c r="P47" s="10">
        <v>14</v>
      </c>
    </row>
    <row r="48" spans="1:16" ht="13" x14ac:dyDescent="0.3">
      <c r="A48" s="11"/>
      <c r="B48" s="409"/>
      <c r="C48" s="410"/>
      <c r="D48" s="411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7"/>
    </row>
    <row r="49" spans="1:16" ht="13" x14ac:dyDescent="0.25">
      <c r="A49" s="39">
        <v>1</v>
      </c>
      <c r="B49" s="314" t="s">
        <v>86</v>
      </c>
      <c r="C49" s="315"/>
      <c r="D49" s="316"/>
      <c r="E49" s="40"/>
      <c r="F49" s="40"/>
      <c r="G49" s="41">
        <v>411200</v>
      </c>
      <c r="H49" s="40"/>
      <c r="I49" s="40"/>
      <c r="J49" s="71">
        <f>G49/G56*100</f>
        <v>0.90699146607494585</v>
      </c>
      <c r="K49" s="72"/>
      <c r="L49" s="73"/>
      <c r="M49" s="71">
        <f t="shared" ref="M49:M54" si="4">J49*K49/100</f>
        <v>0</v>
      </c>
      <c r="N49" s="82"/>
      <c r="O49" s="74">
        <f t="shared" ref="O49:O54" si="5">J49*L49/100</f>
        <v>0</v>
      </c>
      <c r="P49" s="144">
        <f t="shared" ref="P49:P53" si="6">G49-N49</f>
        <v>411200</v>
      </c>
    </row>
    <row r="50" spans="1:16" ht="13" x14ac:dyDescent="0.25">
      <c r="A50" s="39">
        <v>2</v>
      </c>
      <c r="B50" s="64" t="s">
        <v>157</v>
      </c>
      <c r="C50" s="60"/>
      <c r="D50" s="61"/>
      <c r="E50" s="40"/>
      <c r="F50" s="40"/>
      <c r="G50" s="46">
        <v>1458600</v>
      </c>
      <c r="H50" s="40"/>
      <c r="I50" s="40"/>
      <c r="J50" s="71">
        <f>G50/G56*100</f>
        <v>3.2172610710528113</v>
      </c>
      <c r="K50" s="72"/>
      <c r="L50" s="73"/>
      <c r="M50" s="71">
        <f t="shared" ref="M50:M51" si="7">J50*K50/100</f>
        <v>0</v>
      </c>
      <c r="N50" s="82"/>
      <c r="O50" s="74">
        <f t="shared" ref="O50:O51" si="8">J50*L50/100</f>
        <v>0</v>
      </c>
      <c r="P50" s="144">
        <f t="shared" ref="P50" si="9">G50-N50</f>
        <v>1458600</v>
      </c>
    </row>
    <row r="51" spans="1:16" x14ac:dyDescent="0.25">
      <c r="A51" s="39">
        <v>3</v>
      </c>
      <c r="B51" s="64" t="s">
        <v>85</v>
      </c>
      <c r="C51" s="60"/>
      <c r="D51" s="61"/>
      <c r="E51" s="45"/>
      <c r="F51" s="45"/>
      <c r="G51" s="46">
        <v>1950000</v>
      </c>
      <c r="H51" s="47"/>
      <c r="I51" s="47"/>
      <c r="J51" s="71">
        <f>G51/G56*100</f>
        <v>4.3011511645091067</v>
      </c>
      <c r="K51" s="72"/>
      <c r="L51" s="73"/>
      <c r="M51" s="71">
        <f t="shared" si="7"/>
        <v>0</v>
      </c>
      <c r="N51" s="82"/>
      <c r="O51" s="74">
        <f t="shared" si="8"/>
        <v>0</v>
      </c>
      <c r="P51" s="144">
        <f>G51-N51</f>
        <v>1950000</v>
      </c>
    </row>
    <row r="52" spans="1:16" x14ac:dyDescent="0.25">
      <c r="A52" s="54">
        <v>4</v>
      </c>
      <c r="B52" s="157" t="s">
        <v>158</v>
      </c>
      <c r="C52" s="157"/>
      <c r="D52" s="237"/>
      <c r="E52" s="45"/>
      <c r="F52" s="45"/>
      <c r="G52" s="46">
        <v>3700900</v>
      </c>
      <c r="H52" s="47"/>
      <c r="I52" s="47"/>
      <c r="J52" s="48">
        <f>G52/G56*100</f>
        <v>8.1631437665291031</v>
      </c>
      <c r="K52" s="72"/>
      <c r="L52" s="73"/>
      <c r="M52" s="71">
        <f t="shared" ref="M52" si="10">J52*K52/100</f>
        <v>0</v>
      </c>
      <c r="N52" s="46"/>
      <c r="O52" s="74">
        <f t="shared" ref="O52" si="11">J52*L52/100</f>
        <v>0</v>
      </c>
      <c r="P52" s="144">
        <f>G52-N52</f>
        <v>3700900</v>
      </c>
    </row>
    <row r="53" spans="1:16" ht="13" x14ac:dyDescent="0.25">
      <c r="A53" s="39">
        <v>5</v>
      </c>
      <c r="B53" s="157" t="s">
        <v>185</v>
      </c>
      <c r="C53" s="157"/>
      <c r="D53" s="237"/>
      <c r="E53" s="45"/>
      <c r="F53" s="45"/>
      <c r="G53" s="46">
        <v>3600000</v>
      </c>
      <c r="H53" s="40"/>
      <c r="I53" s="40"/>
      <c r="J53" s="71">
        <f>G53/G56*100</f>
        <v>7.9405867652475814</v>
      </c>
      <c r="K53" s="72">
        <f>N53/G53*100</f>
        <v>41.666666666666671</v>
      </c>
      <c r="L53" s="72">
        <f>N53/G53*100</f>
        <v>41.666666666666671</v>
      </c>
      <c r="M53" s="71">
        <f t="shared" si="4"/>
        <v>3.3085778188531596</v>
      </c>
      <c r="N53" s="82">
        <v>1500000</v>
      </c>
      <c r="O53" s="74">
        <f t="shared" si="5"/>
        <v>3.3085778188531596</v>
      </c>
      <c r="P53" s="144">
        <f t="shared" si="6"/>
        <v>2100000</v>
      </c>
    </row>
    <row r="54" spans="1:16" ht="13" x14ac:dyDescent="0.25">
      <c r="A54" s="44">
        <v>6</v>
      </c>
      <c r="B54" s="157" t="s">
        <v>159</v>
      </c>
      <c r="C54" s="157"/>
      <c r="D54" s="237"/>
      <c r="E54" s="45"/>
      <c r="F54" s="40"/>
      <c r="G54" s="225">
        <v>28816000</v>
      </c>
      <c r="H54" s="47"/>
      <c r="I54" s="47"/>
      <c r="J54" s="48">
        <f>G54/G56*100</f>
        <v>63.559985618715075</v>
      </c>
      <c r="K54" s="72">
        <f>N54/G54*100</f>
        <v>41.190657967795666</v>
      </c>
      <c r="L54" s="72">
        <f>N54/G54*100</f>
        <v>41.190657967795666</v>
      </c>
      <c r="M54" s="71">
        <f t="shared" si="4"/>
        <v>26.180776280585043</v>
      </c>
      <c r="N54" s="46">
        <v>11869500</v>
      </c>
      <c r="O54" s="74">
        <f t="shared" si="5"/>
        <v>26.180776280585043</v>
      </c>
      <c r="P54" s="144">
        <f>G54-N54</f>
        <v>16946500</v>
      </c>
    </row>
    <row r="55" spans="1:16" ht="13" thickBot="1" x14ac:dyDescent="0.3">
      <c r="A55" s="39">
        <v>7</v>
      </c>
      <c r="B55" s="157" t="s">
        <v>165</v>
      </c>
      <c r="C55" s="157"/>
      <c r="D55" s="237"/>
      <c r="E55" s="14"/>
      <c r="F55" s="14"/>
      <c r="G55" s="15">
        <v>5400000</v>
      </c>
      <c r="H55" s="16"/>
      <c r="I55" s="16"/>
      <c r="J55" s="17">
        <f>G55/G56*100</f>
        <v>11.910880147871371</v>
      </c>
      <c r="K55" s="18"/>
      <c r="L55" s="18"/>
      <c r="M55" s="19"/>
      <c r="N55" s="15"/>
      <c r="O55" s="19"/>
      <c r="P55" s="146">
        <f>G55-N55</f>
        <v>5400000</v>
      </c>
    </row>
    <row r="56" spans="1:16" ht="13.5" thickBot="1" x14ac:dyDescent="0.35">
      <c r="A56" s="388" t="s">
        <v>21</v>
      </c>
      <c r="B56" s="389"/>
      <c r="C56" s="389"/>
      <c r="D56" s="389"/>
      <c r="E56" s="389"/>
      <c r="F56" s="390"/>
      <c r="G56" s="20">
        <f>SUM(G49:G55)</f>
        <v>45336700</v>
      </c>
      <c r="H56" s="21"/>
      <c r="I56" s="22"/>
      <c r="J56" s="4">
        <f>SUM(J49:J55)</f>
        <v>99.999999999999986</v>
      </c>
      <c r="K56" s="189"/>
      <c r="L56" s="189">
        <f>N56/G56*100</f>
        <v>29.489354099438202</v>
      </c>
      <c r="M56" s="5">
        <f>SUM(M49:M55)</f>
        <v>29.489354099438202</v>
      </c>
      <c r="N56" s="23">
        <f>SUM(N49:N55)</f>
        <v>13369500</v>
      </c>
      <c r="O56" s="4">
        <f>SUM(O49:O54)</f>
        <v>29.489354099438202</v>
      </c>
      <c r="P56" s="319">
        <f>SUM(P49:P55)</f>
        <v>31967200</v>
      </c>
    </row>
    <row r="58" spans="1:16" x14ac:dyDescent="0.25">
      <c r="L58" s="162" t="str">
        <f>'B'' IDA'!L338</f>
        <v>Benteng, 30 Mei   2025</v>
      </c>
    </row>
    <row r="60" spans="1:16" x14ac:dyDescent="0.25">
      <c r="L60" s="1" t="s">
        <v>22</v>
      </c>
    </row>
    <row r="64" spans="1:16" x14ac:dyDescent="0.25">
      <c r="L64" s="2" t="s">
        <v>198</v>
      </c>
      <c r="M64" s="2"/>
      <c r="O64" s="2"/>
    </row>
    <row r="65" spans="1:16" x14ac:dyDescent="0.25">
      <c r="L65" s="162" t="s">
        <v>197</v>
      </c>
      <c r="M65" s="2"/>
      <c r="O65" s="2"/>
    </row>
    <row r="66" spans="1:16" x14ac:dyDescent="0.25">
      <c r="N66" s="2"/>
      <c r="O66" s="2"/>
    </row>
    <row r="67" spans="1:16" x14ac:dyDescent="0.25">
      <c r="N67" s="2"/>
      <c r="O67" s="2"/>
    </row>
    <row r="68" spans="1:16" x14ac:dyDescent="0.25">
      <c r="N68" s="2"/>
      <c r="O68" s="2"/>
    </row>
    <row r="69" spans="1:16" x14ac:dyDescent="0.25">
      <c r="N69" s="2"/>
      <c r="O69" s="2"/>
    </row>
    <row r="70" spans="1:16" x14ac:dyDescent="0.25">
      <c r="N70" s="2"/>
      <c r="O70" s="2"/>
    </row>
    <row r="71" spans="1:16" x14ac:dyDescent="0.25">
      <c r="N71" s="2"/>
      <c r="O71" s="2"/>
    </row>
    <row r="72" spans="1:16" x14ac:dyDescent="0.25">
      <c r="N72" s="2"/>
      <c r="O72" s="2"/>
    </row>
    <row r="73" spans="1:16" x14ac:dyDescent="0.25">
      <c r="N73" s="2"/>
      <c r="O73" s="2"/>
    </row>
    <row r="74" spans="1:16" x14ac:dyDescent="0.25">
      <c r="N74" s="2"/>
      <c r="O74" s="2"/>
    </row>
    <row r="75" spans="1:16" x14ac:dyDescent="0.25">
      <c r="N75" s="2"/>
      <c r="O75" s="2"/>
    </row>
    <row r="76" spans="1:16" x14ac:dyDescent="0.25">
      <c r="N76" s="2"/>
      <c r="O76" s="2"/>
    </row>
    <row r="77" spans="1:16" ht="13" x14ac:dyDescent="0.3">
      <c r="A77" s="6" t="s">
        <v>26</v>
      </c>
      <c r="B77" s="6" t="s">
        <v>30</v>
      </c>
      <c r="C77" s="224" t="s">
        <v>71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6" ht="13" x14ac:dyDescent="0.3">
      <c r="A78" s="6" t="s">
        <v>32</v>
      </c>
      <c r="B78" s="6" t="s">
        <v>30</v>
      </c>
      <c r="C78" s="6" t="s">
        <v>31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6" ht="13" thickBot="1" x14ac:dyDescent="0.3">
      <c r="E79" s="7"/>
      <c r="F79" s="7"/>
      <c r="G79" s="7"/>
      <c r="H79" s="7"/>
      <c r="I79" s="7"/>
      <c r="J79" s="7"/>
      <c r="K79" s="7"/>
      <c r="L79" s="7"/>
      <c r="M79" s="7" t="str">
        <f>M8</f>
        <v>Keadaan  Mei 2025</v>
      </c>
      <c r="N79" s="7"/>
    </row>
    <row r="80" spans="1:16" ht="13.5" thickBot="1" x14ac:dyDescent="0.35">
      <c r="A80" s="395" t="s">
        <v>12</v>
      </c>
      <c r="B80" s="398" t="s">
        <v>13</v>
      </c>
      <c r="C80" s="399"/>
      <c r="D80" s="400"/>
      <c r="E80" s="391" t="s">
        <v>14</v>
      </c>
      <c r="F80" s="393"/>
      <c r="G80" s="395" t="s">
        <v>47</v>
      </c>
      <c r="H80" s="395" t="s">
        <v>15</v>
      </c>
      <c r="I80" s="395" t="s">
        <v>16</v>
      </c>
      <c r="J80" s="395" t="s">
        <v>39</v>
      </c>
      <c r="K80" s="388" t="s">
        <v>17</v>
      </c>
      <c r="L80" s="390"/>
      <c r="M80" s="391" t="s">
        <v>3</v>
      </c>
      <c r="N80" s="392"/>
      <c r="O80" s="393"/>
      <c r="P80" s="394" t="s">
        <v>4</v>
      </c>
    </row>
    <row r="81" spans="1:16" ht="13.5" thickBot="1" x14ac:dyDescent="0.35">
      <c r="A81" s="397"/>
      <c r="B81" s="401"/>
      <c r="C81" s="402"/>
      <c r="D81" s="403"/>
      <c r="E81" s="395" t="s">
        <v>18</v>
      </c>
      <c r="F81" s="395" t="s">
        <v>19</v>
      </c>
      <c r="G81" s="397"/>
      <c r="H81" s="397"/>
      <c r="I81" s="397"/>
      <c r="J81" s="397"/>
      <c r="K81" s="395" t="s">
        <v>8</v>
      </c>
      <c r="L81" s="395" t="s">
        <v>9</v>
      </c>
      <c r="M81" s="395" t="s">
        <v>8</v>
      </c>
      <c r="N81" s="388" t="s">
        <v>9</v>
      </c>
      <c r="O81" s="390"/>
      <c r="P81" s="394"/>
    </row>
    <row r="82" spans="1:16" ht="13.5" thickBot="1" x14ac:dyDescent="0.35">
      <c r="A82" s="396"/>
      <c r="B82" s="404"/>
      <c r="C82" s="405"/>
      <c r="D82" s="406"/>
      <c r="E82" s="396"/>
      <c r="F82" s="396"/>
      <c r="G82" s="396"/>
      <c r="H82" s="396"/>
      <c r="I82" s="396"/>
      <c r="J82" s="396"/>
      <c r="K82" s="396"/>
      <c r="L82" s="396"/>
      <c r="M82" s="396"/>
      <c r="N82" s="8" t="s">
        <v>20</v>
      </c>
      <c r="O82" s="8" t="s">
        <v>10</v>
      </c>
      <c r="P82" s="394"/>
    </row>
    <row r="83" spans="1:16" ht="13.5" thickBot="1" x14ac:dyDescent="0.35">
      <c r="A83" s="9">
        <v>1</v>
      </c>
      <c r="B83" s="382">
        <v>2</v>
      </c>
      <c r="C83" s="407"/>
      <c r="D83" s="408"/>
      <c r="E83" s="10">
        <v>3</v>
      </c>
      <c r="F83" s="10">
        <v>4</v>
      </c>
      <c r="G83" s="10">
        <v>5</v>
      </c>
      <c r="H83" s="10">
        <v>6</v>
      </c>
      <c r="I83" s="10">
        <v>7</v>
      </c>
      <c r="J83" s="10">
        <v>8</v>
      </c>
      <c r="K83" s="10">
        <v>9</v>
      </c>
      <c r="L83" s="10">
        <v>10</v>
      </c>
      <c r="M83" s="10">
        <v>11</v>
      </c>
      <c r="N83" s="10">
        <v>12</v>
      </c>
      <c r="O83" s="10">
        <v>13</v>
      </c>
      <c r="P83" s="10">
        <v>14</v>
      </c>
    </row>
    <row r="84" spans="1:16" ht="13" x14ac:dyDescent="0.3">
      <c r="A84" s="11"/>
      <c r="B84" s="409"/>
      <c r="C84" s="410"/>
      <c r="D84" s="411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37"/>
    </row>
    <row r="85" spans="1:16" ht="13" x14ac:dyDescent="0.25">
      <c r="A85" s="39">
        <v>1</v>
      </c>
      <c r="B85" s="314" t="s">
        <v>86</v>
      </c>
      <c r="C85" s="315"/>
      <c r="D85" s="316"/>
      <c r="E85" s="40"/>
      <c r="F85" s="40"/>
      <c r="G85" s="41">
        <v>511800</v>
      </c>
      <c r="H85" s="40"/>
      <c r="I85" s="40"/>
      <c r="J85" s="71">
        <f>G85/G94*100</f>
        <v>1.0056788037177498</v>
      </c>
      <c r="K85" s="72"/>
      <c r="L85" s="72"/>
      <c r="M85" s="71">
        <f t="shared" ref="M85:M92" si="12">J85*K85/100</f>
        <v>0</v>
      </c>
      <c r="N85" s="220"/>
      <c r="O85" s="74">
        <f t="shared" ref="O85:O87" si="13">J85*L85/100</f>
        <v>0</v>
      </c>
      <c r="P85" s="144">
        <f t="shared" ref="P85:P88" si="14">G85-N85</f>
        <v>511800</v>
      </c>
    </row>
    <row r="86" spans="1:16" ht="13" x14ac:dyDescent="0.25">
      <c r="A86" s="39">
        <v>2</v>
      </c>
      <c r="B86" s="64" t="s">
        <v>157</v>
      </c>
      <c r="C86" s="60"/>
      <c r="D86" s="61"/>
      <c r="E86" s="40"/>
      <c r="F86" s="40"/>
      <c r="G86" s="46">
        <v>588700</v>
      </c>
      <c r="H86" s="47"/>
      <c r="I86" s="47"/>
      <c r="J86" s="71">
        <f>G86/G94*100</f>
        <v>1.1567860721935117</v>
      </c>
      <c r="K86" s="72"/>
      <c r="L86" s="72"/>
      <c r="M86" s="71">
        <f t="shared" si="12"/>
        <v>0</v>
      </c>
      <c r="N86" s="82"/>
      <c r="O86" s="74">
        <f t="shared" si="13"/>
        <v>0</v>
      </c>
      <c r="P86" s="144">
        <f>G86-N86</f>
        <v>588700</v>
      </c>
    </row>
    <row r="87" spans="1:16" x14ac:dyDescent="0.25">
      <c r="A87" s="39">
        <v>3</v>
      </c>
      <c r="B87" s="64" t="s">
        <v>85</v>
      </c>
      <c r="C87" s="60"/>
      <c r="D87" s="61"/>
      <c r="E87" s="45"/>
      <c r="F87" s="45"/>
      <c r="G87" s="46">
        <v>477000</v>
      </c>
      <c r="H87" s="47"/>
      <c r="I87" s="47"/>
      <c r="J87" s="71">
        <f>G87/G94*100</f>
        <v>0.93729736102650762</v>
      </c>
      <c r="K87" s="72"/>
      <c r="L87" s="72"/>
      <c r="M87" s="71">
        <f t="shared" si="12"/>
        <v>0</v>
      </c>
      <c r="N87" s="82"/>
      <c r="O87" s="74">
        <f t="shared" si="13"/>
        <v>0</v>
      </c>
      <c r="P87" s="144">
        <f t="shared" ref="P87" si="15">G87-N87</f>
        <v>477000</v>
      </c>
    </row>
    <row r="88" spans="1:16" x14ac:dyDescent="0.25">
      <c r="A88" s="39">
        <v>4</v>
      </c>
      <c r="B88" s="157" t="s">
        <v>158</v>
      </c>
      <c r="C88" s="157"/>
      <c r="D88" s="237"/>
      <c r="E88" s="45"/>
      <c r="F88" s="45"/>
      <c r="G88" s="46">
        <v>706500</v>
      </c>
      <c r="H88" s="47"/>
      <c r="I88" s="47"/>
      <c r="J88" s="71">
        <f>G88/G94*100</f>
        <v>1.3882611856713367</v>
      </c>
      <c r="K88" s="72"/>
      <c r="L88" s="72"/>
      <c r="M88" s="71">
        <f t="shared" si="12"/>
        <v>0</v>
      </c>
      <c r="N88" s="82"/>
      <c r="O88" s="74">
        <f t="shared" ref="O88" si="16">J88*L88/100</f>
        <v>0</v>
      </c>
      <c r="P88" s="144">
        <f t="shared" si="14"/>
        <v>706500</v>
      </c>
    </row>
    <row r="89" spans="1:16" x14ac:dyDescent="0.25">
      <c r="A89" s="39">
        <v>5</v>
      </c>
      <c r="B89" s="157" t="s">
        <v>164</v>
      </c>
      <c r="C89" s="157"/>
      <c r="D89" s="237"/>
      <c r="E89" s="45"/>
      <c r="F89" s="45"/>
      <c r="G89" s="46">
        <v>2370000</v>
      </c>
      <c r="H89" s="47"/>
      <c r="I89" s="47"/>
      <c r="J89" s="71">
        <f>G89/G94*100</f>
        <v>4.6570120453518307</v>
      </c>
      <c r="K89" s="72"/>
      <c r="L89" s="73"/>
      <c r="M89" s="71">
        <f t="shared" si="12"/>
        <v>0</v>
      </c>
      <c r="N89" s="82"/>
      <c r="O89" s="74">
        <f>J89*L89/100</f>
        <v>0</v>
      </c>
      <c r="P89" s="144">
        <f>G89-N89</f>
        <v>2370000</v>
      </c>
    </row>
    <row r="90" spans="1:16" x14ac:dyDescent="0.25">
      <c r="A90" s="39">
        <v>6</v>
      </c>
      <c r="B90" s="157" t="s">
        <v>186</v>
      </c>
      <c r="C90" s="157"/>
      <c r="D90" s="237"/>
      <c r="E90" s="45"/>
      <c r="F90" s="45"/>
      <c r="G90" s="46">
        <v>8000000</v>
      </c>
      <c r="H90" s="47"/>
      <c r="I90" s="47"/>
      <c r="J90" s="71">
        <f>G90/G94*100</f>
        <v>15.719871883044153</v>
      </c>
      <c r="K90" s="72"/>
      <c r="L90" s="73"/>
      <c r="M90" s="71">
        <f t="shared" si="12"/>
        <v>0</v>
      </c>
      <c r="N90" s="82"/>
      <c r="O90" s="74">
        <f>J90*L90/100</f>
        <v>0</v>
      </c>
      <c r="P90" s="144">
        <f>G90-N90</f>
        <v>8000000</v>
      </c>
    </row>
    <row r="91" spans="1:16" ht="13" x14ac:dyDescent="0.25">
      <c r="A91" s="39">
        <v>7</v>
      </c>
      <c r="B91" s="157" t="s">
        <v>159</v>
      </c>
      <c r="C91" s="157"/>
      <c r="D91" s="237"/>
      <c r="E91" s="45"/>
      <c r="F91" s="40"/>
      <c r="G91" s="46">
        <v>18237000</v>
      </c>
      <c r="H91" s="47"/>
      <c r="I91" s="47"/>
      <c r="J91" s="48">
        <f>G91/G94*100</f>
        <v>35.835412941384526</v>
      </c>
      <c r="K91" s="72"/>
      <c r="L91" s="73"/>
      <c r="M91" s="71">
        <f t="shared" si="12"/>
        <v>0</v>
      </c>
      <c r="N91" s="46"/>
      <c r="O91" s="74">
        <f>J91*L91/100</f>
        <v>0</v>
      </c>
      <c r="P91" s="144">
        <f>G91-N91</f>
        <v>18237000</v>
      </c>
    </row>
    <row r="92" spans="1:16" x14ac:dyDescent="0.25">
      <c r="A92" s="44">
        <v>8</v>
      </c>
      <c r="B92" s="64" t="s">
        <v>187</v>
      </c>
      <c r="C92" s="245"/>
      <c r="D92" s="246"/>
      <c r="E92" s="45"/>
      <c r="F92" s="45"/>
      <c r="G92" s="46">
        <v>20000000</v>
      </c>
      <c r="H92" s="47"/>
      <c r="I92" s="47"/>
      <c r="J92" s="48">
        <f>G92/G94*100</f>
        <v>39.299679707610387</v>
      </c>
      <c r="K92" s="72"/>
      <c r="L92" s="73"/>
      <c r="M92" s="71">
        <f t="shared" si="12"/>
        <v>0</v>
      </c>
      <c r="N92" s="46"/>
      <c r="O92" s="74">
        <f>J92*L92/100</f>
        <v>0</v>
      </c>
      <c r="P92" s="144">
        <f>G92-N92</f>
        <v>20000000</v>
      </c>
    </row>
    <row r="93" spans="1:16" ht="13" thickBot="1" x14ac:dyDescent="0.3">
      <c r="A93" s="13"/>
      <c r="B93" s="323"/>
      <c r="C93" s="324" t="s">
        <v>168</v>
      </c>
      <c r="D93" s="57"/>
      <c r="E93" s="14"/>
      <c r="F93" s="14"/>
      <c r="G93" s="15"/>
      <c r="H93" s="16"/>
      <c r="I93" s="16"/>
      <c r="J93" s="17"/>
      <c r="K93" s="18"/>
      <c r="L93" s="18"/>
      <c r="M93" s="19"/>
      <c r="N93" s="15"/>
      <c r="O93" s="19"/>
      <c r="P93" s="146"/>
    </row>
    <row r="94" spans="1:16" ht="13.5" thickBot="1" x14ac:dyDescent="0.35">
      <c r="A94" s="388" t="s">
        <v>21</v>
      </c>
      <c r="B94" s="389"/>
      <c r="C94" s="389"/>
      <c r="D94" s="389"/>
      <c r="E94" s="389"/>
      <c r="F94" s="390"/>
      <c r="G94" s="20">
        <f>SUM(G85:G92)</f>
        <v>50891000</v>
      </c>
      <c r="H94" s="21"/>
      <c r="I94" s="22"/>
      <c r="J94" s="4">
        <f>SUM(J85:J93)</f>
        <v>100</v>
      </c>
      <c r="K94" s="189">
        <f>SUM(K85:K90)/8</f>
        <v>0</v>
      </c>
      <c r="L94" s="189">
        <f>N94/G94*100</f>
        <v>0</v>
      </c>
      <c r="M94" s="5">
        <f>SUM(M85:M92)</f>
        <v>0</v>
      </c>
      <c r="N94" s="23">
        <f>SUM(N85:N92)</f>
        <v>0</v>
      </c>
      <c r="O94" s="4">
        <f>SUM(O85:O92)</f>
        <v>0</v>
      </c>
      <c r="P94" s="141">
        <f>SUM(P85:P92)</f>
        <v>50891000</v>
      </c>
    </row>
    <row r="96" spans="1:16" x14ac:dyDescent="0.25">
      <c r="L96" s="325" t="str">
        <f>L58</f>
        <v>Benteng, 30 Mei   2025</v>
      </c>
    </row>
    <row r="97" spans="12:16" x14ac:dyDescent="0.25">
      <c r="L97" s="239">
        <f>L26</f>
        <v>0</v>
      </c>
    </row>
    <row r="98" spans="12:16" x14ac:dyDescent="0.25">
      <c r="L98" s="1" t="s">
        <v>22</v>
      </c>
    </row>
    <row r="99" spans="12:16" x14ac:dyDescent="0.25">
      <c r="P99" s="331"/>
    </row>
    <row r="100" spans="12:16" x14ac:dyDescent="0.25">
      <c r="P100" s="331"/>
    </row>
    <row r="101" spans="12:16" x14ac:dyDescent="0.25">
      <c r="P101" s="331"/>
    </row>
    <row r="102" spans="12:16" x14ac:dyDescent="0.25">
      <c r="L102" s="2" t="s">
        <v>198</v>
      </c>
      <c r="M102" s="2"/>
      <c r="O102" s="2"/>
      <c r="P102" s="332"/>
    </row>
    <row r="103" spans="12:16" x14ac:dyDescent="0.25">
      <c r="L103" s="162" t="s">
        <v>197</v>
      </c>
      <c r="M103" s="2"/>
      <c r="O103" s="2"/>
      <c r="P103" s="332"/>
    </row>
    <row r="104" spans="12:16" x14ac:dyDescent="0.25">
      <c r="L104" s="162"/>
      <c r="M104" s="2"/>
      <c r="O104" s="2"/>
      <c r="P104" s="332"/>
    </row>
    <row r="105" spans="12:16" x14ac:dyDescent="0.25">
      <c r="L105" s="162"/>
      <c r="M105" s="2"/>
      <c r="O105" s="2"/>
      <c r="P105" s="332"/>
    </row>
    <row r="106" spans="12:16" x14ac:dyDescent="0.25">
      <c r="L106" s="162"/>
      <c r="M106" s="2"/>
      <c r="O106" s="2"/>
      <c r="P106" s="332"/>
    </row>
    <row r="107" spans="12:16" x14ac:dyDescent="0.25">
      <c r="L107" s="162"/>
      <c r="M107" s="2"/>
      <c r="O107" s="2"/>
      <c r="P107" s="331"/>
    </row>
    <row r="108" spans="12:16" x14ac:dyDescent="0.25">
      <c r="L108" s="162"/>
      <c r="M108" s="2"/>
      <c r="N108" s="239"/>
      <c r="O108" s="2"/>
      <c r="P108" s="332"/>
    </row>
    <row r="109" spans="12:16" x14ac:dyDescent="0.25">
      <c r="L109" s="162"/>
      <c r="M109" s="2"/>
      <c r="O109" s="2"/>
    </row>
    <row r="110" spans="12:16" x14ac:dyDescent="0.25">
      <c r="L110" s="162"/>
      <c r="M110" s="2"/>
      <c r="O110" s="2"/>
    </row>
    <row r="111" spans="12:16" x14ac:dyDescent="0.25">
      <c r="L111" s="162"/>
      <c r="M111" s="2"/>
      <c r="O111" s="2"/>
    </row>
    <row r="112" spans="12:16" x14ac:dyDescent="0.25">
      <c r="L112" s="162"/>
      <c r="M112" s="2"/>
      <c r="O112" s="2"/>
    </row>
    <row r="113" spans="1:16" ht="13" x14ac:dyDescent="0.3">
      <c r="A113" s="6" t="s">
        <v>26</v>
      </c>
      <c r="B113" s="6" t="s">
        <v>30</v>
      </c>
      <c r="C113" s="6" t="s">
        <v>130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6" ht="13" x14ac:dyDescent="0.3">
      <c r="A114" s="6" t="s">
        <v>32</v>
      </c>
      <c r="B114" s="6" t="s">
        <v>30</v>
      </c>
      <c r="C114" s="6" t="s">
        <v>31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6" ht="13" thickBot="1" x14ac:dyDescent="0.3">
      <c r="E115" s="7"/>
      <c r="F115" s="7"/>
      <c r="G115" s="7"/>
      <c r="H115" s="7"/>
      <c r="I115" s="7"/>
      <c r="J115" s="7"/>
      <c r="K115" s="7"/>
      <c r="L115" s="7"/>
      <c r="M115" s="7" t="str">
        <f>M8</f>
        <v>Keadaan  Mei 2025</v>
      </c>
      <c r="N115" s="7"/>
    </row>
    <row r="116" spans="1:16" ht="13.5" customHeight="1" thickBot="1" x14ac:dyDescent="0.35">
      <c r="A116" s="395" t="s">
        <v>12</v>
      </c>
      <c r="B116" s="398" t="s">
        <v>13</v>
      </c>
      <c r="C116" s="399"/>
      <c r="D116" s="400"/>
      <c r="E116" s="391" t="s">
        <v>14</v>
      </c>
      <c r="F116" s="393"/>
      <c r="G116" s="395" t="s">
        <v>47</v>
      </c>
      <c r="H116" s="395" t="s">
        <v>15</v>
      </c>
      <c r="I116" s="395" t="s">
        <v>16</v>
      </c>
      <c r="J116" s="395" t="s">
        <v>36</v>
      </c>
      <c r="K116" s="388" t="s">
        <v>17</v>
      </c>
      <c r="L116" s="390"/>
      <c r="M116" s="391" t="s">
        <v>3</v>
      </c>
      <c r="N116" s="392"/>
      <c r="O116" s="393"/>
      <c r="P116" s="394" t="s">
        <v>4</v>
      </c>
    </row>
    <row r="117" spans="1:16" ht="13.5" thickBot="1" x14ac:dyDescent="0.35">
      <c r="A117" s="397"/>
      <c r="B117" s="401"/>
      <c r="C117" s="402"/>
      <c r="D117" s="403"/>
      <c r="E117" s="395" t="s">
        <v>18</v>
      </c>
      <c r="F117" s="395" t="s">
        <v>19</v>
      </c>
      <c r="G117" s="397"/>
      <c r="H117" s="397"/>
      <c r="I117" s="397"/>
      <c r="J117" s="397"/>
      <c r="K117" s="395" t="s">
        <v>8</v>
      </c>
      <c r="L117" s="395" t="s">
        <v>9</v>
      </c>
      <c r="M117" s="395" t="s">
        <v>8</v>
      </c>
      <c r="N117" s="388" t="s">
        <v>9</v>
      </c>
      <c r="O117" s="390"/>
      <c r="P117" s="394"/>
    </row>
    <row r="118" spans="1:16" ht="13.5" thickBot="1" x14ac:dyDescent="0.35">
      <c r="A118" s="396"/>
      <c r="B118" s="404"/>
      <c r="C118" s="405"/>
      <c r="D118" s="406"/>
      <c r="E118" s="396"/>
      <c r="F118" s="396"/>
      <c r="G118" s="396"/>
      <c r="H118" s="396"/>
      <c r="I118" s="396"/>
      <c r="J118" s="396"/>
      <c r="K118" s="396"/>
      <c r="L118" s="396"/>
      <c r="M118" s="396"/>
      <c r="N118" s="8" t="s">
        <v>20</v>
      </c>
      <c r="O118" s="8" t="s">
        <v>10</v>
      </c>
      <c r="P118" s="394"/>
    </row>
    <row r="119" spans="1:16" ht="13.5" thickBot="1" x14ac:dyDescent="0.35">
      <c r="A119" s="9">
        <v>1</v>
      </c>
      <c r="B119" s="382">
        <v>2</v>
      </c>
      <c r="C119" s="383"/>
      <c r="D119" s="384"/>
      <c r="E119" s="10">
        <v>3</v>
      </c>
      <c r="F119" s="10">
        <v>4</v>
      </c>
      <c r="G119" s="10">
        <v>5</v>
      </c>
      <c r="H119" s="10">
        <v>6</v>
      </c>
      <c r="I119" s="10">
        <v>7</v>
      </c>
      <c r="J119" s="10">
        <v>8</v>
      </c>
      <c r="K119" s="10">
        <v>9</v>
      </c>
      <c r="L119" s="10">
        <v>10</v>
      </c>
      <c r="M119" s="10">
        <v>11</v>
      </c>
      <c r="N119" s="10">
        <v>12</v>
      </c>
      <c r="O119" s="10">
        <v>13</v>
      </c>
      <c r="P119" s="10">
        <v>14</v>
      </c>
    </row>
    <row r="120" spans="1:16" ht="13" x14ac:dyDescent="0.3">
      <c r="A120" s="11"/>
      <c r="B120" s="385"/>
      <c r="C120" s="386"/>
      <c r="D120" s="387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37"/>
    </row>
    <row r="121" spans="1:16" ht="13" x14ac:dyDescent="0.25">
      <c r="A121" s="39">
        <v>1</v>
      </c>
      <c r="B121" s="64" t="s">
        <v>157</v>
      </c>
      <c r="C121" s="60"/>
      <c r="D121" s="61"/>
      <c r="E121" s="40"/>
      <c r="F121" s="40"/>
      <c r="G121" s="41"/>
      <c r="H121" s="40"/>
      <c r="I121" s="40"/>
      <c r="J121" s="71">
        <f>G121/G127*100</f>
        <v>0</v>
      </c>
      <c r="K121" s="72"/>
      <c r="L121" s="72"/>
      <c r="M121" s="71">
        <f t="shared" ref="M121:M123" si="17">J121*K121/100</f>
        <v>0</v>
      </c>
      <c r="N121" s="82"/>
      <c r="O121" s="71">
        <f t="shared" ref="O121:O123" si="18">J121*L121/100</f>
        <v>0</v>
      </c>
      <c r="P121" s="144">
        <f t="shared" ref="P121" si="19">G121-N121</f>
        <v>0</v>
      </c>
    </row>
    <row r="122" spans="1:16" ht="13" x14ac:dyDescent="0.25">
      <c r="A122" s="39">
        <v>2</v>
      </c>
      <c r="B122" s="64" t="s">
        <v>172</v>
      </c>
      <c r="C122" s="60"/>
      <c r="D122" s="61"/>
      <c r="E122" s="40"/>
      <c r="F122" s="40"/>
      <c r="G122" s="46">
        <v>220300</v>
      </c>
      <c r="H122" s="47"/>
      <c r="I122" s="47"/>
      <c r="J122" s="71">
        <f>G122/G127*100</f>
        <v>0.81180376679895783</v>
      </c>
      <c r="K122" s="72"/>
      <c r="L122" s="72"/>
      <c r="M122" s="71">
        <f t="shared" si="17"/>
        <v>0</v>
      </c>
      <c r="N122" s="82"/>
      <c r="O122" s="71">
        <f t="shared" si="18"/>
        <v>0</v>
      </c>
      <c r="P122" s="144">
        <f>G122-N122</f>
        <v>220300</v>
      </c>
    </row>
    <row r="123" spans="1:16" x14ac:dyDescent="0.25">
      <c r="A123" s="39">
        <v>3</v>
      </c>
      <c r="B123" s="60" t="s">
        <v>188</v>
      </c>
      <c r="C123" s="157"/>
      <c r="D123" s="61"/>
      <c r="E123" s="45"/>
      <c r="F123" s="45"/>
      <c r="G123" s="46">
        <v>529800</v>
      </c>
      <c r="H123" s="47"/>
      <c r="I123" s="47"/>
      <c r="J123" s="71">
        <f>G123/G127*100</f>
        <v>1.9523088318206441</v>
      </c>
      <c r="K123" s="72"/>
      <c r="L123" s="72"/>
      <c r="M123" s="71">
        <f t="shared" si="17"/>
        <v>0</v>
      </c>
      <c r="N123" s="82"/>
      <c r="O123" s="71">
        <f t="shared" si="18"/>
        <v>0</v>
      </c>
      <c r="P123" s="144">
        <f t="shared" ref="P123" si="20">G123-N123</f>
        <v>529800</v>
      </c>
    </row>
    <row r="124" spans="1:16" x14ac:dyDescent="0.25">
      <c r="A124" s="54">
        <v>4</v>
      </c>
      <c r="B124" s="148" t="s">
        <v>99</v>
      </c>
      <c r="C124" s="60"/>
      <c r="D124" s="61"/>
      <c r="E124" s="45"/>
      <c r="F124" s="45"/>
      <c r="G124" s="46">
        <v>16787000</v>
      </c>
      <c r="H124" s="47"/>
      <c r="I124" s="47"/>
      <c r="J124" s="71">
        <f>G124/G127*100</f>
        <v>61.859962928979151</v>
      </c>
      <c r="K124" s="72"/>
      <c r="L124" s="72"/>
      <c r="M124" s="71">
        <f t="shared" ref="M124:M125" si="21">J124*K124/100</f>
        <v>0</v>
      </c>
      <c r="N124" s="82"/>
      <c r="O124" s="71">
        <f t="shared" ref="O124:O125" si="22">J124*L124/100</f>
        <v>0</v>
      </c>
      <c r="P124" s="144">
        <f>G124-N124</f>
        <v>16787000</v>
      </c>
    </row>
    <row r="125" spans="1:16" x14ac:dyDescent="0.25">
      <c r="A125" s="54">
        <v>5</v>
      </c>
      <c r="B125" s="64" t="s">
        <v>189</v>
      </c>
      <c r="C125" s="290"/>
      <c r="D125" s="291"/>
      <c r="E125" s="45"/>
      <c r="F125" s="45"/>
      <c r="G125" s="46">
        <v>9600000</v>
      </c>
      <c r="H125" s="47"/>
      <c r="I125" s="47"/>
      <c r="J125" s="71">
        <f>G125/G127*100</f>
        <v>35.375924472401252</v>
      </c>
      <c r="K125" s="72">
        <f>N125/G125*100</f>
        <v>41.666666666666671</v>
      </c>
      <c r="L125" s="72">
        <f>N125/G125*100</f>
        <v>41.666666666666671</v>
      </c>
      <c r="M125" s="71">
        <f t="shared" si="21"/>
        <v>14.739968530167189</v>
      </c>
      <c r="N125" s="82">
        <v>4000000</v>
      </c>
      <c r="O125" s="71">
        <f t="shared" si="22"/>
        <v>14.739968530167189</v>
      </c>
      <c r="P125" s="144">
        <f>G125-N125</f>
        <v>5600000</v>
      </c>
    </row>
    <row r="126" spans="1:16" ht="13" thickBot="1" x14ac:dyDescent="0.3">
      <c r="A126" s="13"/>
      <c r="C126" s="56"/>
      <c r="D126" s="57"/>
      <c r="E126" s="14"/>
      <c r="F126" s="14"/>
      <c r="G126" s="15"/>
      <c r="H126" s="16"/>
      <c r="I126" s="16"/>
      <c r="J126" s="17"/>
      <c r="K126" s="18"/>
      <c r="L126" s="18"/>
      <c r="M126" s="19"/>
      <c r="N126" s="15"/>
      <c r="O126" s="19"/>
      <c r="P126" s="146"/>
    </row>
    <row r="127" spans="1:16" ht="13.5" thickBot="1" x14ac:dyDescent="0.35">
      <c r="A127" s="388" t="s">
        <v>21</v>
      </c>
      <c r="B127" s="389"/>
      <c r="C127" s="389"/>
      <c r="D127" s="389"/>
      <c r="E127" s="389"/>
      <c r="F127" s="390"/>
      <c r="G127" s="20">
        <f>SUM(G121:G126)</f>
        <v>27137100</v>
      </c>
      <c r="H127" s="21"/>
      <c r="I127" s="22"/>
      <c r="J127" s="4">
        <f>SUM(J121:J126)</f>
        <v>100</v>
      </c>
      <c r="K127" s="189">
        <f>SUM(K121:K123)/5</f>
        <v>0</v>
      </c>
      <c r="L127" s="189">
        <f>N127/G127*100</f>
        <v>14.739968530167188</v>
      </c>
      <c r="M127" s="5">
        <f>SUM(M121:M125)</f>
        <v>14.739968530167189</v>
      </c>
      <c r="N127" s="23">
        <f>SUM(N121:N125)</f>
        <v>4000000</v>
      </c>
      <c r="O127" s="4">
        <f>SUM(O121:O125)</f>
        <v>14.739968530167189</v>
      </c>
      <c r="P127" s="81">
        <f>SUM(P121:P125)</f>
        <v>23137100</v>
      </c>
    </row>
    <row r="128" spans="1:16" x14ac:dyDescent="0.25">
      <c r="N128" s="299"/>
    </row>
    <row r="129" spans="12:15" x14ac:dyDescent="0.25">
      <c r="L129" s="1" t="str">
        <f>L58</f>
        <v>Benteng, 30 Mei   2025</v>
      </c>
    </row>
    <row r="131" spans="12:15" x14ac:dyDescent="0.25">
      <c r="L131" s="1" t="s">
        <v>22</v>
      </c>
    </row>
    <row r="134" spans="12:15" x14ac:dyDescent="0.25">
      <c r="L134" s="2" t="s">
        <v>198</v>
      </c>
      <c r="M134" s="2"/>
      <c r="O134" s="2"/>
    </row>
    <row r="135" spans="12:15" x14ac:dyDescent="0.25">
      <c r="L135" s="162" t="s">
        <v>197</v>
      </c>
      <c r="M135" s="2"/>
      <c r="O135" s="2"/>
    </row>
    <row r="136" spans="12:15" x14ac:dyDescent="0.25">
      <c r="L136" s="162"/>
      <c r="M136" s="2"/>
      <c r="O136" s="2"/>
    </row>
    <row r="137" spans="12:15" x14ac:dyDescent="0.25">
      <c r="L137" s="162"/>
      <c r="M137" s="2"/>
      <c r="O137" s="2"/>
    </row>
    <row r="138" spans="12:15" x14ac:dyDescent="0.25">
      <c r="L138" s="162"/>
      <c r="M138" s="2"/>
      <c r="O138" s="2"/>
    </row>
    <row r="139" spans="12:15" x14ac:dyDescent="0.25">
      <c r="L139" s="162"/>
      <c r="M139" s="2"/>
      <c r="O139" s="2"/>
    </row>
    <row r="140" spans="12:15" x14ac:dyDescent="0.25">
      <c r="L140" s="162"/>
      <c r="M140" s="2"/>
      <c r="O140" s="2"/>
    </row>
    <row r="141" spans="12:15" x14ac:dyDescent="0.25">
      <c r="L141" s="162"/>
      <c r="M141" s="2"/>
      <c r="O141" s="2"/>
    </row>
    <row r="142" spans="12:15" x14ac:dyDescent="0.25">
      <c r="L142" s="162"/>
      <c r="M142" s="2"/>
      <c r="O142" s="2"/>
    </row>
    <row r="143" spans="12:15" x14ac:dyDescent="0.25">
      <c r="L143" s="162"/>
      <c r="M143" s="2"/>
      <c r="O143" s="2"/>
    </row>
    <row r="144" spans="12:15" x14ac:dyDescent="0.25">
      <c r="L144" s="162"/>
      <c r="M144" s="2"/>
      <c r="O144" s="2"/>
    </row>
    <row r="145" spans="1:16" x14ac:dyDescent="0.25">
      <c r="L145" s="162"/>
      <c r="M145" s="2"/>
      <c r="O145" s="2"/>
    </row>
    <row r="146" spans="1:16" x14ac:dyDescent="0.25">
      <c r="L146" s="162"/>
      <c r="M146" s="2"/>
      <c r="O146" s="2"/>
    </row>
    <row r="147" spans="1:16" x14ac:dyDescent="0.25">
      <c r="L147" s="162"/>
      <c r="M147" s="2"/>
      <c r="O147" s="2"/>
    </row>
    <row r="148" spans="1:16" x14ac:dyDescent="0.25">
      <c r="L148" s="162"/>
      <c r="M148" s="2"/>
      <c r="O148" s="2"/>
    </row>
    <row r="149" spans="1:16" ht="13" x14ac:dyDescent="0.3">
      <c r="A149" s="6" t="s">
        <v>26</v>
      </c>
      <c r="B149" s="6" t="s">
        <v>30</v>
      </c>
      <c r="C149" s="6" t="s">
        <v>131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6" ht="13" x14ac:dyDescent="0.3">
      <c r="A150" s="6" t="s">
        <v>32</v>
      </c>
      <c r="B150" s="6" t="s">
        <v>30</v>
      </c>
      <c r="C150" s="6" t="s">
        <v>31</v>
      </c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6" ht="13" thickBot="1" x14ac:dyDescent="0.3">
      <c r="E151" s="7"/>
      <c r="F151" s="7"/>
      <c r="G151" s="7"/>
      <c r="H151" s="7"/>
      <c r="I151" s="7"/>
      <c r="J151" s="7"/>
      <c r="K151" s="7"/>
      <c r="L151" s="7"/>
      <c r="M151" s="7" t="str">
        <f>M8</f>
        <v>Keadaan  Mei 2025</v>
      </c>
      <c r="N151" s="7"/>
    </row>
    <row r="152" spans="1:16" ht="13.5" customHeight="1" thickBot="1" x14ac:dyDescent="0.35">
      <c r="A152" s="395" t="s">
        <v>12</v>
      </c>
      <c r="B152" s="398" t="s">
        <v>13</v>
      </c>
      <c r="C152" s="399"/>
      <c r="D152" s="400"/>
      <c r="E152" s="391" t="s">
        <v>14</v>
      </c>
      <c r="F152" s="393"/>
      <c r="G152" s="395" t="s">
        <v>47</v>
      </c>
      <c r="H152" s="395" t="s">
        <v>15</v>
      </c>
      <c r="I152" s="395" t="s">
        <v>16</v>
      </c>
      <c r="J152" s="395" t="s">
        <v>36</v>
      </c>
      <c r="K152" s="388" t="s">
        <v>17</v>
      </c>
      <c r="L152" s="390"/>
      <c r="M152" s="391" t="s">
        <v>3</v>
      </c>
      <c r="N152" s="392"/>
      <c r="O152" s="393"/>
      <c r="P152" s="394" t="s">
        <v>4</v>
      </c>
    </row>
    <row r="153" spans="1:16" ht="13.5" thickBot="1" x14ac:dyDescent="0.35">
      <c r="A153" s="397"/>
      <c r="B153" s="401"/>
      <c r="C153" s="402"/>
      <c r="D153" s="403"/>
      <c r="E153" s="395" t="s">
        <v>18</v>
      </c>
      <c r="F153" s="395" t="s">
        <v>19</v>
      </c>
      <c r="G153" s="397"/>
      <c r="H153" s="397"/>
      <c r="I153" s="397"/>
      <c r="J153" s="397"/>
      <c r="K153" s="395" t="s">
        <v>8</v>
      </c>
      <c r="L153" s="395" t="s">
        <v>9</v>
      </c>
      <c r="M153" s="395" t="s">
        <v>8</v>
      </c>
      <c r="N153" s="388" t="s">
        <v>9</v>
      </c>
      <c r="O153" s="390"/>
      <c r="P153" s="394"/>
    </row>
    <row r="154" spans="1:16" ht="13.5" thickBot="1" x14ac:dyDescent="0.35">
      <c r="A154" s="396"/>
      <c r="B154" s="404"/>
      <c r="C154" s="405"/>
      <c r="D154" s="406"/>
      <c r="E154" s="396"/>
      <c r="F154" s="396"/>
      <c r="G154" s="396"/>
      <c r="H154" s="396"/>
      <c r="I154" s="396"/>
      <c r="J154" s="396"/>
      <c r="K154" s="396"/>
      <c r="L154" s="396"/>
      <c r="M154" s="396"/>
      <c r="N154" s="8" t="s">
        <v>20</v>
      </c>
      <c r="O154" s="8" t="s">
        <v>10</v>
      </c>
      <c r="P154" s="394"/>
    </row>
    <row r="155" spans="1:16" ht="13.5" thickBot="1" x14ac:dyDescent="0.35">
      <c r="A155" s="9">
        <v>1</v>
      </c>
      <c r="B155" s="382">
        <v>2</v>
      </c>
      <c r="C155" s="383"/>
      <c r="D155" s="384"/>
      <c r="E155" s="10">
        <v>3</v>
      </c>
      <c r="F155" s="10">
        <v>4</v>
      </c>
      <c r="G155" s="10">
        <v>5</v>
      </c>
      <c r="H155" s="10">
        <v>6</v>
      </c>
      <c r="I155" s="10">
        <v>7</v>
      </c>
      <c r="J155" s="10">
        <v>8</v>
      </c>
      <c r="K155" s="10">
        <v>9</v>
      </c>
      <c r="L155" s="10">
        <v>10</v>
      </c>
      <c r="M155" s="10">
        <v>11</v>
      </c>
      <c r="N155" s="10">
        <v>12</v>
      </c>
      <c r="O155" s="10">
        <v>13</v>
      </c>
      <c r="P155" s="10">
        <v>14</v>
      </c>
    </row>
    <row r="156" spans="1:16" ht="13" x14ac:dyDescent="0.3">
      <c r="A156" s="11"/>
      <c r="B156" s="385"/>
      <c r="C156" s="386"/>
      <c r="D156" s="387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37"/>
    </row>
    <row r="157" spans="1:16" ht="13" x14ac:dyDescent="0.25">
      <c r="A157" s="39">
        <v>1</v>
      </c>
      <c r="B157" s="59" t="s">
        <v>96</v>
      </c>
      <c r="C157" s="60"/>
      <c r="D157" s="61"/>
      <c r="E157" s="45"/>
      <c r="F157" s="40"/>
      <c r="G157" s="41">
        <v>234300</v>
      </c>
      <c r="H157" s="40"/>
      <c r="I157" s="40"/>
      <c r="J157" s="71">
        <f>G157/G165*100</f>
        <v>5.2566633761105628</v>
      </c>
      <c r="K157" s="72"/>
      <c r="L157" s="72"/>
      <c r="M157" s="71">
        <f t="shared" ref="M157:M161" si="23">J157*K157/100</f>
        <v>0</v>
      </c>
      <c r="N157" s="82"/>
      <c r="O157" s="71">
        <f t="shared" ref="O157:O161" si="24">J157*L157/100</f>
        <v>0</v>
      </c>
      <c r="P157" s="144">
        <f t="shared" ref="P157:P161" si="25">G157-N157</f>
        <v>234300</v>
      </c>
    </row>
    <row r="158" spans="1:16" ht="13" x14ac:dyDescent="0.25">
      <c r="A158" s="39">
        <v>2</v>
      </c>
      <c r="B158" s="64" t="s">
        <v>157</v>
      </c>
      <c r="C158" s="60"/>
      <c r="D158" s="61"/>
      <c r="E158" s="40"/>
      <c r="F158" s="40"/>
      <c r="G158" s="41">
        <v>904100</v>
      </c>
      <c r="H158" s="40"/>
      <c r="I158" s="40"/>
      <c r="J158" s="71">
        <f>G158/G165*100</f>
        <v>20.28403482006641</v>
      </c>
      <c r="K158" s="72"/>
      <c r="L158" s="72"/>
      <c r="M158" s="71">
        <f t="shared" si="23"/>
        <v>0</v>
      </c>
      <c r="N158" s="82"/>
      <c r="O158" s="71">
        <f t="shared" si="24"/>
        <v>0</v>
      </c>
      <c r="P158" s="144">
        <f>G158-N158</f>
        <v>904100</v>
      </c>
    </row>
    <row r="159" spans="1:16" x14ac:dyDescent="0.25">
      <c r="A159" s="39">
        <v>3</v>
      </c>
      <c r="B159" s="157" t="s">
        <v>158</v>
      </c>
      <c r="C159" s="157"/>
      <c r="D159" s="237"/>
      <c r="E159" s="45"/>
      <c r="F159" s="45"/>
      <c r="G159" s="46">
        <v>2118800</v>
      </c>
      <c r="H159" s="47"/>
      <c r="I159" s="47"/>
      <c r="J159" s="71">
        <f>G159:G159/G165*100</f>
        <v>47.536570043973796</v>
      </c>
      <c r="K159" s="72"/>
      <c r="L159" s="72"/>
      <c r="M159" s="71">
        <f t="shared" si="23"/>
        <v>0</v>
      </c>
      <c r="N159" s="82"/>
      <c r="O159" s="71">
        <f t="shared" si="24"/>
        <v>0</v>
      </c>
      <c r="P159" s="144">
        <f>G159-N159</f>
        <v>2118800</v>
      </c>
    </row>
    <row r="160" spans="1:16" x14ac:dyDescent="0.25">
      <c r="A160" s="54">
        <v>4</v>
      </c>
      <c r="B160" s="64" t="s">
        <v>34</v>
      </c>
      <c r="D160" s="61"/>
      <c r="E160" s="45"/>
      <c r="F160" s="45"/>
      <c r="G160" s="46">
        <v>1200000</v>
      </c>
      <c r="H160" s="47"/>
      <c r="I160" s="47"/>
      <c r="J160" s="71">
        <f>G160/G165*100</f>
        <v>26.922731759849235</v>
      </c>
      <c r="K160" s="72">
        <f>N160/G160*100</f>
        <v>50</v>
      </c>
      <c r="L160" s="72">
        <f>N160/G160*100</f>
        <v>50</v>
      </c>
      <c r="M160" s="71">
        <f t="shared" si="23"/>
        <v>13.461365879924617</v>
      </c>
      <c r="N160" s="82">
        <v>600000</v>
      </c>
      <c r="O160" s="71">
        <f t="shared" si="24"/>
        <v>13.461365879924617</v>
      </c>
      <c r="P160" s="144">
        <f t="shared" si="25"/>
        <v>600000</v>
      </c>
    </row>
    <row r="161" spans="1:16" x14ac:dyDescent="0.25">
      <c r="A161" s="54">
        <v>5</v>
      </c>
      <c r="B161" s="64" t="s">
        <v>72</v>
      </c>
      <c r="D161" s="61"/>
      <c r="E161" s="45"/>
      <c r="F161" s="45"/>
      <c r="G161" s="46"/>
      <c r="H161" s="47"/>
      <c r="I161" s="47"/>
      <c r="J161" s="71">
        <f>G161/G165*100</f>
        <v>0</v>
      </c>
      <c r="K161" s="72"/>
      <c r="L161" s="72"/>
      <c r="M161" s="71">
        <f t="shared" si="23"/>
        <v>0</v>
      </c>
      <c r="N161" s="82"/>
      <c r="O161" s="71">
        <f t="shared" si="24"/>
        <v>0</v>
      </c>
      <c r="P161" s="144">
        <f t="shared" si="25"/>
        <v>0</v>
      </c>
    </row>
    <row r="162" spans="1:16" x14ac:dyDescent="0.25">
      <c r="A162" s="54"/>
      <c r="B162" s="148"/>
      <c r="C162" s="60"/>
      <c r="D162" s="61"/>
      <c r="E162" s="45"/>
      <c r="F162" s="45"/>
      <c r="G162" s="46"/>
      <c r="H162" s="47"/>
      <c r="I162" s="47"/>
      <c r="J162" s="71"/>
      <c r="K162" s="72"/>
      <c r="L162" s="73"/>
      <c r="M162" s="71"/>
      <c r="N162" s="82"/>
      <c r="O162" s="74"/>
      <c r="P162" s="144"/>
    </row>
    <row r="163" spans="1:16" x14ac:dyDescent="0.25">
      <c r="A163" s="54"/>
      <c r="B163" s="64"/>
      <c r="C163" s="290"/>
      <c r="D163" s="291"/>
      <c r="E163" s="45"/>
      <c r="F163" s="45"/>
      <c r="G163" s="46"/>
      <c r="H163" s="47"/>
      <c r="I163" s="47"/>
      <c r="J163" s="71"/>
      <c r="K163" s="72"/>
      <c r="L163" s="73"/>
      <c r="M163" s="71"/>
      <c r="N163" s="82"/>
      <c r="O163" s="74"/>
      <c r="P163" s="144"/>
    </row>
    <row r="164" spans="1:16" ht="13" thickBot="1" x14ac:dyDescent="0.3">
      <c r="A164" s="13"/>
      <c r="C164" s="56"/>
      <c r="D164" s="57"/>
      <c r="E164" s="14"/>
      <c r="F164" s="14"/>
      <c r="G164" s="15"/>
      <c r="H164" s="16"/>
      <c r="I164" s="16"/>
      <c r="J164" s="17"/>
      <c r="K164" s="18"/>
      <c r="L164" s="18"/>
      <c r="M164" s="19"/>
      <c r="N164" s="15"/>
      <c r="O164" s="19"/>
      <c r="P164" s="146"/>
    </row>
    <row r="165" spans="1:16" ht="13.5" thickBot="1" x14ac:dyDescent="0.35">
      <c r="A165" s="388" t="s">
        <v>21</v>
      </c>
      <c r="B165" s="389"/>
      <c r="C165" s="389"/>
      <c r="D165" s="389"/>
      <c r="E165" s="389"/>
      <c r="F165" s="390"/>
      <c r="G165" s="20">
        <f>SUM(G157:G164)</f>
        <v>4457200</v>
      </c>
      <c r="H165" s="21"/>
      <c r="I165" s="22"/>
      <c r="J165" s="4">
        <f>SUM(J157:J164)</f>
        <v>100</v>
      </c>
      <c r="K165" s="189">
        <f>SUM(K157:K160)/5</f>
        <v>10</v>
      </c>
      <c r="L165" s="189">
        <f>N165/G165*100</f>
        <v>13.461365879924617</v>
      </c>
      <c r="M165" s="5">
        <f>SUM(M157:M162)</f>
        <v>13.461365879924617</v>
      </c>
      <c r="N165" s="23">
        <f>SUM(N157:N161)</f>
        <v>600000</v>
      </c>
      <c r="O165" s="4">
        <f>SUM(O157:O162)</f>
        <v>13.461365879924617</v>
      </c>
      <c r="P165" s="81">
        <f>SUM(P157:P161)</f>
        <v>3857200</v>
      </c>
    </row>
    <row r="167" spans="1:16" x14ac:dyDescent="0.25">
      <c r="L167" s="162"/>
    </row>
    <row r="168" spans="1:16" x14ac:dyDescent="0.25">
      <c r="L168" s="239" t="str">
        <f>L58</f>
        <v>Benteng, 30 Mei   2025</v>
      </c>
    </row>
    <row r="169" spans="1:16" x14ac:dyDescent="0.25">
      <c r="L169" s="1" t="s">
        <v>22</v>
      </c>
    </row>
    <row r="172" spans="1:16" x14ac:dyDescent="0.25">
      <c r="L172" s="2" t="s">
        <v>198</v>
      </c>
      <c r="M172" s="2"/>
      <c r="O172" s="2"/>
    </row>
    <row r="173" spans="1:16" x14ac:dyDescent="0.25">
      <c r="L173" s="162" t="s">
        <v>197</v>
      </c>
      <c r="M173" s="2"/>
      <c r="O173" s="2"/>
    </row>
    <row r="174" spans="1:16" x14ac:dyDescent="0.25">
      <c r="L174" s="2"/>
      <c r="M174" s="2"/>
      <c r="O174" s="2"/>
    </row>
    <row r="175" spans="1:16" x14ac:dyDescent="0.25">
      <c r="L175" s="2"/>
      <c r="M175" s="2"/>
      <c r="O175" s="2"/>
    </row>
    <row r="176" spans="1:16" x14ac:dyDescent="0.25">
      <c r="L176" s="2"/>
      <c r="M176" s="2"/>
      <c r="O176" s="2"/>
    </row>
    <row r="177" spans="12:15" x14ac:dyDescent="0.25">
      <c r="L177" s="2"/>
      <c r="M177" s="2"/>
      <c r="O177" s="2"/>
    </row>
    <row r="178" spans="12:15" x14ac:dyDescent="0.25">
      <c r="L178" s="2"/>
      <c r="M178" s="2"/>
      <c r="O178" s="2"/>
    </row>
    <row r="179" spans="12:15" x14ac:dyDescent="0.25">
      <c r="L179" s="2"/>
      <c r="M179" s="2"/>
      <c r="O179" s="2"/>
    </row>
    <row r="180" spans="12:15" x14ac:dyDescent="0.25">
      <c r="L180" s="2"/>
      <c r="M180" s="2"/>
      <c r="O180" s="2"/>
    </row>
    <row r="181" spans="12:15" x14ac:dyDescent="0.25">
      <c r="L181" s="2"/>
      <c r="M181" s="2"/>
      <c r="O181" s="2"/>
    </row>
    <row r="182" spans="12:15" x14ac:dyDescent="0.25">
      <c r="L182" s="2"/>
      <c r="M182" s="2"/>
      <c r="O182" s="2"/>
    </row>
    <row r="183" spans="12:15" x14ac:dyDescent="0.25">
      <c r="L183" s="2"/>
      <c r="M183" s="2"/>
      <c r="O183" s="2"/>
    </row>
    <row r="184" spans="12:15" x14ac:dyDescent="0.25">
      <c r="L184" s="2"/>
      <c r="M184" s="2"/>
      <c r="O184" s="2"/>
    </row>
    <row r="185" spans="12:15" x14ac:dyDescent="0.25">
      <c r="L185" s="2"/>
      <c r="M185" s="2"/>
      <c r="O185" s="2"/>
    </row>
    <row r="186" spans="12:15" x14ac:dyDescent="0.25">
      <c r="L186" s="2"/>
      <c r="M186" s="2"/>
      <c r="O186" s="2"/>
    </row>
    <row r="187" spans="12:15" x14ac:dyDescent="0.25">
      <c r="L187" s="2"/>
      <c r="M187" s="2"/>
      <c r="O187" s="2"/>
    </row>
    <row r="188" spans="12:15" x14ac:dyDescent="0.25">
      <c r="L188" s="2"/>
      <c r="M188" s="2"/>
      <c r="O188" s="2"/>
    </row>
    <row r="189" spans="12:15" x14ac:dyDescent="0.25">
      <c r="L189" s="2"/>
      <c r="M189" s="2"/>
      <c r="O189" s="2"/>
    </row>
    <row r="190" spans="12:15" x14ac:dyDescent="0.25">
      <c r="L190" s="2"/>
      <c r="M190" s="2"/>
      <c r="O190" s="2"/>
    </row>
    <row r="191" spans="12:15" x14ac:dyDescent="0.25">
      <c r="L191" s="2"/>
      <c r="M191" s="2"/>
      <c r="O191" s="2"/>
    </row>
    <row r="192" spans="12:15" x14ac:dyDescent="0.25">
      <c r="L192" s="2"/>
      <c r="M192" s="2"/>
      <c r="O192" s="2"/>
    </row>
    <row r="193" spans="12:15" x14ac:dyDescent="0.25">
      <c r="L193" s="2"/>
      <c r="M193" s="2"/>
      <c r="O193" s="2"/>
    </row>
    <row r="194" spans="12:15" x14ac:dyDescent="0.25">
      <c r="L194" s="2"/>
      <c r="M194" s="2"/>
      <c r="O194" s="2"/>
    </row>
    <row r="195" spans="12:15" x14ac:dyDescent="0.25">
      <c r="L195" s="2"/>
      <c r="M195" s="2"/>
      <c r="O195" s="2"/>
    </row>
    <row r="196" spans="12:15" x14ac:dyDescent="0.25">
      <c r="L196" s="2"/>
      <c r="M196" s="2"/>
      <c r="O196" s="2"/>
    </row>
    <row r="197" spans="12:15" x14ac:dyDescent="0.25">
      <c r="L197" s="2"/>
      <c r="M197" s="2"/>
      <c r="O197" s="2"/>
    </row>
    <row r="198" spans="12:15" x14ac:dyDescent="0.25">
      <c r="L198" s="2"/>
      <c r="M198" s="2"/>
      <c r="O198" s="2"/>
    </row>
    <row r="199" spans="12:15" x14ac:dyDescent="0.25">
      <c r="L199" s="2"/>
      <c r="M199" s="2"/>
      <c r="O199" s="2"/>
    </row>
    <row r="200" spans="12:15" x14ac:dyDescent="0.25">
      <c r="L200" s="2"/>
      <c r="M200" s="2"/>
      <c r="O200" s="2"/>
    </row>
    <row r="201" spans="12:15" x14ac:dyDescent="0.25">
      <c r="L201" s="2"/>
      <c r="M201" s="2"/>
      <c r="O201" s="2"/>
    </row>
    <row r="202" spans="12:15" x14ac:dyDescent="0.25">
      <c r="L202" s="2"/>
      <c r="M202" s="2"/>
      <c r="O202" s="2"/>
    </row>
    <row r="203" spans="12:15" x14ac:dyDescent="0.25">
      <c r="L203" s="2"/>
      <c r="M203" s="2"/>
      <c r="O203" s="2"/>
    </row>
    <row r="204" spans="12:15" x14ac:dyDescent="0.25">
      <c r="L204" s="2"/>
      <c r="M204" s="2"/>
      <c r="O204" s="2"/>
    </row>
    <row r="205" spans="12:15" x14ac:dyDescent="0.25">
      <c r="L205" s="2"/>
      <c r="M205" s="2"/>
      <c r="O205" s="2"/>
    </row>
    <row r="206" spans="12:15" x14ac:dyDescent="0.25">
      <c r="L206" s="2"/>
      <c r="M206" s="2"/>
      <c r="O206" s="2"/>
    </row>
    <row r="207" spans="12:15" x14ac:dyDescent="0.25">
      <c r="L207" s="2"/>
      <c r="M207" s="2"/>
      <c r="O207" s="2"/>
    </row>
    <row r="208" spans="12:15" x14ac:dyDescent="0.25">
      <c r="L208" s="2"/>
      <c r="M208" s="2"/>
      <c r="O208" s="2"/>
    </row>
    <row r="209" spans="12:15" x14ac:dyDescent="0.25">
      <c r="L209" s="2"/>
      <c r="M209" s="2"/>
      <c r="O209" s="2"/>
    </row>
    <row r="210" spans="12:15" x14ac:dyDescent="0.25">
      <c r="L210" s="2"/>
      <c r="M210" s="2"/>
      <c r="O210" s="2"/>
    </row>
    <row r="211" spans="12:15" x14ac:dyDescent="0.25">
      <c r="L211" s="2"/>
      <c r="M211" s="2"/>
      <c r="O211" s="2"/>
    </row>
    <row r="212" spans="12:15" x14ac:dyDescent="0.25">
      <c r="L212" s="2"/>
      <c r="M212" s="2"/>
      <c r="O212" s="2"/>
    </row>
    <row r="213" spans="12:15" x14ac:dyDescent="0.25">
      <c r="L213" s="2"/>
      <c r="M213" s="2"/>
      <c r="O213" s="2"/>
    </row>
    <row r="214" spans="12:15" x14ac:dyDescent="0.25">
      <c r="L214" s="2"/>
      <c r="M214" s="2"/>
      <c r="O214" s="2"/>
    </row>
    <row r="215" spans="12:15" x14ac:dyDescent="0.25">
      <c r="L215" s="2"/>
      <c r="M215" s="2"/>
      <c r="O215" s="2"/>
    </row>
    <row r="216" spans="12:15" x14ac:dyDescent="0.25">
      <c r="L216" s="2"/>
      <c r="M216" s="2"/>
      <c r="O216" s="2"/>
    </row>
    <row r="217" spans="12:15" x14ac:dyDescent="0.25">
      <c r="L217" s="2"/>
      <c r="M217" s="2"/>
      <c r="O217" s="2"/>
    </row>
    <row r="218" spans="12:15" x14ac:dyDescent="0.25">
      <c r="L218" s="2"/>
      <c r="M218" s="2"/>
      <c r="O218" s="2"/>
    </row>
    <row r="219" spans="12:15" x14ac:dyDescent="0.25">
      <c r="L219" s="2"/>
      <c r="M219" s="2"/>
      <c r="O219" s="2"/>
    </row>
    <row r="220" spans="12:15" x14ac:dyDescent="0.25">
      <c r="L220" s="2"/>
      <c r="M220" s="2"/>
      <c r="O220" s="2"/>
    </row>
    <row r="221" spans="12:15" x14ac:dyDescent="0.25">
      <c r="L221" s="2"/>
      <c r="M221" s="2"/>
      <c r="O221" s="2"/>
    </row>
    <row r="222" spans="12:15" x14ac:dyDescent="0.25">
      <c r="L222" s="2"/>
      <c r="M222" s="2"/>
      <c r="O222" s="2"/>
    </row>
    <row r="223" spans="12:15" x14ac:dyDescent="0.25">
      <c r="L223" s="2"/>
      <c r="M223" s="2"/>
      <c r="O223" s="2"/>
    </row>
    <row r="224" spans="12:15" x14ac:dyDescent="0.25">
      <c r="L224" s="2"/>
      <c r="M224" s="2"/>
      <c r="O224" s="2"/>
    </row>
    <row r="225" spans="12:15" x14ac:dyDescent="0.25">
      <c r="L225" s="162" t="s">
        <v>64</v>
      </c>
      <c r="M225" s="162"/>
      <c r="N225" s="162"/>
      <c r="O225" s="2"/>
    </row>
    <row r="226" spans="12:15" x14ac:dyDescent="0.25">
      <c r="L226" s="2"/>
      <c r="M226" s="2"/>
      <c r="O226" s="2"/>
    </row>
    <row r="227" spans="12:15" x14ac:dyDescent="0.25">
      <c r="L227" s="2"/>
      <c r="M227" s="2"/>
      <c r="O227" s="2"/>
    </row>
    <row r="228" spans="12:15" x14ac:dyDescent="0.25">
      <c r="L228" s="2"/>
      <c r="M228" s="2"/>
      <c r="O228" s="2"/>
    </row>
    <row r="229" spans="12:15" x14ac:dyDescent="0.25">
      <c r="L229" s="2"/>
      <c r="M229" s="2"/>
      <c r="O229" s="2"/>
    </row>
    <row r="230" spans="12:15" x14ac:dyDescent="0.25">
      <c r="L230" s="2"/>
      <c r="M230" s="2"/>
      <c r="O230" s="2"/>
    </row>
    <row r="231" spans="12:15" x14ac:dyDescent="0.25">
      <c r="L231" s="2"/>
      <c r="M231" s="2"/>
      <c r="O231" s="2"/>
    </row>
    <row r="232" spans="12:15" x14ac:dyDescent="0.25">
      <c r="L232" s="2"/>
      <c r="M232" s="2"/>
      <c r="O232" s="2"/>
    </row>
    <row r="233" spans="12:15" x14ac:dyDescent="0.25">
      <c r="L233" s="2"/>
      <c r="M233" s="2"/>
      <c r="O233" s="2"/>
    </row>
    <row r="234" spans="12:15" x14ac:dyDescent="0.25">
      <c r="L234" s="2"/>
      <c r="M234" s="2"/>
      <c r="O234" s="2"/>
    </row>
    <row r="235" spans="12:15" x14ac:dyDescent="0.25">
      <c r="L235" s="2"/>
      <c r="M235" s="2"/>
      <c r="O235" s="2"/>
    </row>
    <row r="236" spans="12:15" x14ac:dyDescent="0.25">
      <c r="L236" s="162"/>
      <c r="M236" s="2"/>
      <c r="O236" s="2"/>
    </row>
    <row r="237" spans="12:15" x14ac:dyDescent="0.25">
      <c r="N237" s="2"/>
      <c r="O237" s="2"/>
    </row>
  </sheetData>
  <mergeCells count="98">
    <mergeCell ref="A94:F94"/>
    <mergeCell ref="P9:P11"/>
    <mergeCell ref="E10:E11"/>
    <mergeCell ref="F10:F11"/>
    <mergeCell ref="K10:K11"/>
    <mergeCell ref="L10:L11"/>
    <mergeCell ref="K9:L9"/>
    <mergeCell ref="M9:O9"/>
    <mergeCell ref="E9:F9"/>
    <mergeCell ref="M10:M11"/>
    <mergeCell ref="J9:J11"/>
    <mergeCell ref="N10:O10"/>
    <mergeCell ref="G9:G11"/>
    <mergeCell ref="H9:H11"/>
    <mergeCell ref="I9:I11"/>
    <mergeCell ref="B47:D47"/>
    <mergeCell ref="B48:D48"/>
    <mergeCell ref="A56:F56"/>
    <mergeCell ref="A80:A82"/>
    <mergeCell ref="B80:D82"/>
    <mergeCell ref="E80:F80"/>
    <mergeCell ref="A1:O1"/>
    <mergeCell ref="A2:O2"/>
    <mergeCell ref="A3:O3"/>
    <mergeCell ref="A44:A46"/>
    <mergeCell ref="B44:D46"/>
    <mergeCell ref="K44:L44"/>
    <mergeCell ref="M44:O44"/>
    <mergeCell ref="A27:F27"/>
    <mergeCell ref="A9:A11"/>
    <mergeCell ref="B9:D11"/>
    <mergeCell ref="B12:D12"/>
    <mergeCell ref="B13:D13"/>
    <mergeCell ref="P44:P46"/>
    <mergeCell ref="E45:E46"/>
    <mergeCell ref="F45:F46"/>
    <mergeCell ref="K45:K46"/>
    <mergeCell ref="L45:L46"/>
    <mergeCell ref="M45:M46"/>
    <mergeCell ref="N45:O45"/>
    <mergeCell ref="E44:F44"/>
    <mergeCell ref="G44:G46"/>
    <mergeCell ref="H44:H46"/>
    <mergeCell ref="I44:I46"/>
    <mergeCell ref="J44:J46"/>
    <mergeCell ref="B83:D83"/>
    <mergeCell ref="B84:D84"/>
    <mergeCell ref="M80:O80"/>
    <mergeCell ref="P80:P82"/>
    <mergeCell ref="E81:E82"/>
    <mergeCell ref="F81:F82"/>
    <mergeCell ref="K81:K82"/>
    <mergeCell ref="L81:L82"/>
    <mergeCell ref="M81:M82"/>
    <mergeCell ref="N81:O81"/>
    <mergeCell ref="G80:G82"/>
    <mergeCell ref="H80:H82"/>
    <mergeCell ref="I80:I82"/>
    <mergeCell ref="J80:J82"/>
    <mergeCell ref="K80:L80"/>
    <mergeCell ref="B119:D119"/>
    <mergeCell ref="B120:D120"/>
    <mergeCell ref="A116:A118"/>
    <mergeCell ref="B116:D118"/>
    <mergeCell ref="E116:F116"/>
    <mergeCell ref="P116:P118"/>
    <mergeCell ref="E117:E118"/>
    <mergeCell ref="F117:F118"/>
    <mergeCell ref="K117:K118"/>
    <mergeCell ref="L117:L118"/>
    <mergeCell ref="M117:M118"/>
    <mergeCell ref="N117:O117"/>
    <mergeCell ref="G116:G118"/>
    <mergeCell ref="H116:H118"/>
    <mergeCell ref="I116:I118"/>
    <mergeCell ref="J116:J118"/>
    <mergeCell ref="K116:L116"/>
    <mergeCell ref="M116:O116"/>
    <mergeCell ref="A127:F127"/>
    <mergeCell ref="A152:A154"/>
    <mergeCell ref="B152:D154"/>
    <mergeCell ref="E152:F152"/>
    <mergeCell ref="G152:G154"/>
    <mergeCell ref="P152:P154"/>
    <mergeCell ref="E153:E154"/>
    <mergeCell ref="F153:F154"/>
    <mergeCell ref="K153:K154"/>
    <mergeCell ref="L153:L154"/>
    <mergeCell ref="M153:M154"/>
    <mergeCell ref="N153:O153"/>
    <mergeCell ref="H152:H154"/>
    <mergeCell ref="I152:I154"/>
    <mergeCell ref="J152:J154"/>
    <mergeCell ref="B155:D155"/>
    <mergeCell ref="B156:D156"/>
    <mergeCell ref="A165:F165"/>
    <mergeCell ref="K152:L152"/>
    <mergeCell ref="M152:O152"/>
  </mergeCells>
  <pageMargins left="1" right="1" top="1" bottom="1" header="0.5" footer="0.5"/>
  <pageSetup paperSize="5" scale="85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Q208"/>
  <sheetViews>
    <sheetView view="pageBreakPreview" topLeftCell="A152" zoomScale="95" zoomScaleSheetLayoutView="95" workbookViewId="0">
      <selection activeCell="L184" sqref="L184"/>
    </sheetView>
  </sheetViews>
  <sheetFormatPr defaultColWidth="9.1796875" defaultRowHeight="12.5" x14ac:dyDescent="0.25"/>
  <cols>
    <col min="1" max="1" width="7.81640625" style="1" customWidth="1"/>
    <col min="2" max="2" width="2" style="1" customWidth="1"/>
    <col min="3" max="3" width="8.54296875" style="1" customWidth="1"/>
    <col min="4" max="4" width="33.6328125" style="1" customWidth="1"/>
    <col min="5" max="5" width="5.81640625" style="1" customWidth="1"/>
    <col min="6" max="6" width="5" style="1" customWidth="1"/>
    <col min="7" max="7" width="14" style="1" customWidth="1"/>
    <col min="8" max="8" width="7.81640625" style="1" customWidth="1"/>
    <col min="9" max="9" width="15.1796875" style="1" customWidth="1"/>
    <col min="10" max="10" width="8.6328125" style="1" customWidth="1"/>
    <col min="11" max="11" width="8" style="1" customWidth="1"/>
    <col min="12" max="12" width="10" style="1" customWidth="1"/>
    <col min="13" max="13" width="10.08984375" style="1" customWidth="1"/>
    <col min="14" max="14" width="13.6328125" style="1" customWidth="1"/>
    <col min="15" max="15" width="7.81640625" style="1" customWidth="1"/>
    <col min="16" max="16" width="15.81640625" style="1" customWidth="1"/>
    <col min="17" max="17" width="10.1796875" style="1" bestFit="1" customWidth="1"/>
    <col min="18" max="16384" width="9.1796875" style="1"/>
  </cols>
  <sheetData>
    <row r="1" spans="1:16" ht="14.25" customHeight="1" x14ac:dyDescent="0.25">
      <c r="A1" s="412" t="s">
        <v>11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6" ht="14.25" customHeight="1" x14ac:dyDescent="0.25">
      <c r="A2" s="412" t="s">
        <v>24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</row>
    <row r="3" spans="1:16" ht="15" customHeight="1" x14ac:dyDescent="0.25">
      <c r="A3" s="412" t="s">
        <v>212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</row>
    <row r="4" spans="1:16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ht="13" x14ac:dyDescent="0.3">
      <c r="A5" s="6" t="s">
        <v>33</v>
      </c>
      <c r="B5" s="6" t="s">
        <v>30</v>
      </c>
      <c r="C5" s="6" t="s">
        <v>76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13" x14ac:dyDescent="0.3">
      <c r="A6" s="6" t="s">
        <v>26</v>
      </c>
      <c r="B6" s="6" t="s">
        <v>30</v>
      </c>
      <c r="C6" s="6" t="s">
        <v>73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13" x14ac:dyDescent="0.3">
      <c r="A7" s="6" t="s">
        <v>32</v>
      </c>
      <c r="B7" s="6" t="s">
        <v>30</v>
      </c>
      <c r="C7" s="6" t="s">
        <v>31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13" thickBot="1" x14ac:dyDescent="0.3">
      <c r="E8" s="7"/>
      <c r="F8" s="7"/>
      <c r="G8" s="7"/>
      <c r="H8" s="7"/>
      <c r="I8" s="7"/>
      <c r="J8" s="7"/>
      <c r="K8" s="7"/>
      <c r="L8" s="7"/>
      <c r="M8" s="7" t="str">
        <f>'B'' IDA'!M8</f>
        <v>Keadaan  Mei 2025</v>
      </c>
      <c r="N8" s="7"/>
    </row>
    <row r="9" spans="1:16" ht="25.5" customHeight="1" thickBot="1" x14ac:dyDescent="0.35">
      <c r="A9" s="395">
        <v>85</v>
      </c>
      <c r="B9" s="398" t="s">
        <v>13</v>
      </c>
      <c r="C9" s="399"/>
      <c r="D9" s="400"/>
      <c r="E9" s="391" t="s">
        <v>14</v>
      </c>
      <c r="F9" s="393"/>
      <c r="G9" s="395" t="s">
        <v>47</v>
      </c>
      <c r="H9" s="395" t="s">
        <v>15</v>
      </c>
      <c r="I9" s="395" t="s">
        <v>16</v>
      </c>
      <c r="J9" s="395" t="s">
        <v>37</v>
      </c>
      <c r="K9" s="388" t="s">
        <v>17</v>
      </c>
      <c r="L9" s="390"/>
      <c r="M9" s="391" t="s">
        <v>3</v>
      </c>
      <c r="N9" s="392"/>
      <c r="O9" s="393"/>
      <c r="P9" s="394" t="s">
        <v>89</v>
      </c>
    </row>
    <row r="10" spans="1:16" ht="13.5" thickBot="1" x14ac:dyDescent="0.35">
      <c r="A10" s="397"/>
      <c r="B10" s="401"/>
      <c r="C10" s="402"/>
      <c r="D10" s="403"/>
      <c r="E10" s="395" t="s">
        <v>18</v>
      </c>
      <c r="F10" s="395" t="s">
        <v>19</v>
      </c>
      <c r="G10" s="397"/>
      <c r="H10" s="397"/>
      <c r="I10" s="397"/>
      <c r="J10" s="397"/>
      <c r="K10" s="395" t="s">
        <v>8</v>
      </c>
      <c r="L10" s="395" t="s">
        <v>9</v>
      </c>
      <c r="M10" s="395" t="s">
        <v>8</v>
      </c>
      <c r="N10" s="388" t="s">
        <v>9</v>
      </c>
      <c r="O10" s="390"/>
      <c r="P10" s="394"/>
    </row>
    <row r="11" spans="1:16" ht="13.5" thickBot="1" x14ac:dyDescent="0.35">
      <c r="A11" s="396"/>
      <c r="B11" s="404"/>
      <c r="C11" s="405"/>
      <c r="D11" s="406"/>
      <c r="E11" s="396"/>
      <c r="F11" s="396"/>
      <c r="G11" s="396"/>
      <c r="H11" s="396"/>
      <c r="I11" s="396"/>
      <c r="J11" s="396"/>
      <c r="K11" s="396"/>
      <c r="L11" s="396"/>
      <c r="M11" s="396"/>
      <c r="N11" s="8" t="s">
        <v>20</v>
      </c>
      <c r="O11" s="8" t="s">
        <v>10</v>
      </c>
      <c r="P11" s="394"/>
    </row>
    <row r="12" spans="1:16" ht="13.5" thickBot="1" x14ac:dyDescent="0.35">
      <c r="A12" s="9">
        <v>1</v>
      </c>
      <c r="B12" s="382">
        <v>2</v>
      </c>
      <c r="C12" s="407"/>
      <c r="D12" s="408"/>
      <c r="E12" s="10">
        <v>3</v>
      </c>
      <c r="F12" s="10">
        <v>4</v>
      </c>
      <c r="G12" s="10">
        <v>5</v>
      </c>
      <c r="H12" s="10">
        <v>6</v>
      </c>
      <c r="I12" s="10">
        <v>7</v>
      </c>
      <c r="J12" s="10">
        <v>8</v>
      </c>
      <c r="K12" s="10">
        <v>9</v>
      </c>
      <c r="L12" s="10">
        <v>10</v>
      </c>
      <c r="M12" s="10">
        <v>11</v>
      </c>
      <c r="N12" s="10">
        <v>12</v>
      </c>
      <c r="O12" s="10">
        <v>13</v>
      </c>
      <c r="P12" s="10">
        <v>14</v>
      </c>
    </row>
    <row r="13" spans="1:16" ht="13" x14ac:dyDescent="0.3">
      <c r="A13" s="11"/>
      <c r="B13" s="409"/>
      <c r="C13" s="410"/>
      <c r="D13" s="4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340"/>
    </row>
    <row r="14" spans="1:16" ht="13" x14ac:dyDescent="0.25">
      <c r="A14" s="39">
        <v>1</v>
      </c>
      <c r="B14" s="238" t="s">
        <v>133</v>
      </c>
      <c r="C14" s="60"/>
      <c r="D14" s="61"/>
      <c r="E14" s="45"/>
      <c r="F14" s="45"/>
      <c r="G14" s="263">
        <v>230000</v>
      </c>
      <c r="H14" s="47"/>
      <c r="I14" s="47"/>
      <c r="J14" s="49">
        <f>G14/G22*100</f>
        <v>0.1</v>
      </c>
      <c r="K14" s="72">
        <f>N14/G14*100</f>
        <v>0</v>
      </c>
      <c r="L14" s="73"/>
      <c r="M14" s="71">
        <f>J14*K14/100</f>
        <v>0</v>
      </c>
      <c r="N14" s="41"/>
      <c r="O14" s="74">
        <f t="shared" ref="O14:O18" si="0">J14*L14/100</f>
        <v>0</v>
      </c>
      <c r="P14" s="339">
        <f t="shared" ref="P14:P18" si="1">G14-N14</f>
        <v>230000</v>
      </c>
    </row>
    <row r="15" spans="1:16" x14ac:dyDescent="0.25">
      <c r="A15" s="39">
        <v>2</v>
      </c>
      <c r="B15" s="64" t="s">
        <v>182</v>
      </c>
      <c r="C15" s="62"/>
      <c r="D15" s="63"/>
      <c r="E15" s="45"/>
      <c r="F15" s="45"/>
      <c r="G15" s="46">
        <v>4800000</v>
      </c>
      <c r="H15" s="47"/>
      <c r="I15" s="47"/>
      <c r="J15" s="49">
        <f>G15/G22*100</f>
        <v>2.0869565217391308</v>
      </c>
      <c r="K15" s="72">
        <f>N15/G15*100</f>
        <v>41.666666666666671</v>
      </c>
      <c r="L15" s="73">
        <f>N15/G15*100</f>
        <v>41.666666666666671</v>
      </c>
      <c r="M15" s="71">
        <f>J15*L15/100</f>
        <v>0.86956521739130466</v>
      </c>
      <c r="N15" s="41">
        <v>2000000</v>
      </c>
      <c r="O15" s="74">
        <f t="shared" si="0"/>
        <v>0.86956521739130466</v>
      </c>
      <c r="P15" s="336">
        <f t="shared" si="1"/>
        <v>2800000</v>
      </c>
    </row>
    <row r="16" spans="1:16" x14ac:dyDescent="0.25">
      <c r="A16" s="39">
        <v>3</v>
      </c>
      <c r="B16" s="64" t="s">
        <v>134</v>
      </c>
      <c r="C16" s="60"/>
      <c r="D16" s="61"/>
      <c r="E16" s="45"/>
      <c r="F16" s="45"/>
      <c r="G16" s="46">
        <v>5000000</v>
      </c>
      <c r="H16" s="47"/>
      <c r="I16" s="47"/>
      <c r="J16" s="49">
        <f>G16/G22*100</f>
        <v>2.1739130434782608</v>
      </c>
      <c r="K16" s="72">
        <f>N16/G16*100</f>
        <v>100</v>
      </c>
      <c r="L16" s="73">
        <f>N16/G16*100</f>
        <v>100</v>
      </c>
      <c r="M16" s="71">
        <f>J16*L16/100</f>
        <v>2.1739130434782608</v>
      </c>
      <c r="N16" s="41">
        <v>5000000</v>
      </c>
      <c r="O16" s="74">
        <f t="shared" si="0"/>
        <v>2.1739130434782608</v>
      </c>
      <c r="P16" s="336">
        <f t="shared" si="1"/>
        <v>0</v>
      </c>
    </row>
    <row r="17" spans="1:17" x14ac:dyDescent="0.25">
      <c r="A17" s="39">
        <v>4</v>
      </c>
      <c r="B17" s="64" t="s">
        <v>35</v>
      </c>
      <c r="C17" s="60"/>
      <c r="D17" s="61"/>
      <c r="E17" s="45"/>
      <c r="F17" s="45"/>
      <c r="G17" s="46">
        <v>215000000</v>
      </c>
      <c r="H17" s="47"/>
      <c r="I17" s="47"/>
      <c r="J17" s="49">
        <f>G17/G22*100</f>
        <v>93.478260869565219</v>
      </c>
      <c r="K17" s="72">
        <f>N17/G17*100</f>
        <v>100</v>
      </c>
      <c r="L17" s="73">
        <f>N17/G17*100</f>
        <v>100</v>
      </c>
      <c r="M17" s="71">
        <f>J17*L17/100</f>
        <v>93.478260869565219</v>
      </c>
      <c r="N17" s="41">
        <v>215000000</v>
      </c>
      <c r="O17" s="74">
        <f t="shared" si="0"/>
        <v>93.478260869565219</v>
      </c>
      <c r="P17" s="336">
        <f t="shared" si="1"/>
        <v>0</v>
      </c>
    </row>
    <row r="18" spans="1:17" x14ac:dyDescent="0.25">
      <c r="A18" s="39">
        <v>5</v>
      </c>
      <c r="B18" s="413" t="s">
        <v>135</v>
      </c>
      <c r="C18" s="414"/>
      <c r="D18" s="415"/>
      <c r="E18" s="45"/>
      <c r="F18" s="45"/>
      <c r="G18" s="46">
        <v>4970000</v>
      </c>
      <c r="H18" s="47"/>
      <c r="I18" s="47"/>
      <c r="J18" s="49">
        <f>G18/G22*100</f>
        <v>2.1608695652173915</v>
      </c>
      <c r="K18" s="72">
        <f>N18/G18*100</f>
        <v>67.806841046277668</v>
      </c>
      <c r="L18" s="73">
        <f>N18/G18*100</f>
        <v>67.806841046277668</v>
      </c>
      <c r="M18" s="71">
        <f>J18*K18/100</f>
        <v>1.465217391304348</v>
      </c>
      <c r="N18" s="41">
        <v>3370000</v>
      </c>
      <c r="O18" s="74">
        <f t="shared" si="0"/>
        <v>1.465217391304348</v>
      </c>
      <c r="P18" s="336">
        <f t="shared" si="1"/>
        <v>1600000</v>
      </c>
    </row>
    <row r="19" spans="1:17" x14ac:dyDescent="0.25">
      <c r="A19" s="39"/>
      <c r="B19" s="64"/>
      <c r="C19" s="60"/>
      <c r="D19" s="61"/>
      <c r="E19" s="45"/>
      <c r="F19" s="45"/>
      <c r="G19" s="46"/>
      <c r="H19" s="47"/>
      <c r="I19" s="47"/>
      <c r="J19" s="49"/>
      <c r="K19" s="72"/>
      <c r="L19" s="73"/>
      <c r="M19" s="71"/>
      <c r="N19" s="41"/>
      <c r="O19" s="52"/>
      <c r="P19" s="341"/>
    </row>
    <row r="20" spans="1:17" x14ac:dyDescent="0.25">
      <c r="A20" s="39"/>
      <c r="B20" s="64"/>
      <c r="C20" s="42"/>
      <c r="D20" s="43"/>
      <c r="E20" s="45"/>
      <c r="F20" s="45"/>
      <c r="G20" s="46"/>
      <c r="H20" s="47"/>
      <c r="I20" s="47"/>
      <c r="J20" s="49"/>
      <c r="K20" s="72"/>
      <c r="L20" s="73"/>
      <c r="M20" s="71"/>
      <c r="N20" s="41"/>
      <c r="O20" s="51"/>
      <c r="P20" s="342"/>
    </row>
    <row r="21" spans="1:17" ht="13" thickBot="1" x14ac:dyDescent="0.3">
      <c r="A21" s="13"/>
      <c r="B21" s="55"/>
      <c r="C21" s="56"/>
      <c r="D21" s="57"/>
      <c r="E21" s="14"/>
      <c r="F21" s="14"/>
      <c r="G21" s="15"/>
      <c r="H21" s="16"/>
      <c r="I21" s="16"/>
      <c r="J21" s="17"/>
      <c r="K21" s="18"/>
      <c r="L21" s="18"/>
      <c r="M21" s="19"/>
      <c r="N21" s="15"/>
      <c r="O21" s="19"/>
      <c r="P21" s="337"/>
    </row>
    <row r="22" spans="1:17" ht="13.5" thickBot="1" x14ac:dyDescent="0.35">
      <c r="A22" s="388" t="s">
        <v>21</v>
      </c>
      <c r="B22" s="389"/>
      <c r="C22" s="389"/>
      <c r="D22" s="389"/>
      <c r="E22" s="389"/>
      <c r="F22" s="390"/>
      <c r="G22" s="20">
        <f>SUM(G14:G21)</f>
        <v>230000000</v>
      </c>
      <c r="H22" s="21"/>
      <c r="I22" s="22"/>
      <c r="J22" s="4">
        <f>SUM(J14:J21)</f>
        <v>100.00000000000001</v>
      </c>
      <c r="K22" s="189" t="e">
        <f>SUM(#REF!)/2</f>
        <v>#REF!</v>
      </c>
      <c r="L22" s="189">
        <f>N22/G22*100</f>
        <v>97.986956521739131</v>
      </c>
      <c r="M22" s="5">
        <f>SUM(M14:M18)</f>
        <v>97.986956521739131</v>
      </c>
      <c r="N22" s="23">
        <f>SUM(N14:N19)</f>
        <v>225370000</v>
      </c>
      <c r="O22" s="4">
        <f>SUM(O14:O18)</f>
        <v>97.986956521739131</v>
      </c>
      <c r="P22" s="145">
        <f>SUM(P14:P18)</f>
        <v>4630000</v>
      </c>
    </row>
    <row r="24" spans="1:17" x14ac:dyDescent="0.25">
      <c r="L24" s="162" t="str">
        <f>'B'' IDA'!L338</f>
        <v>Benteng, 30 Mei   2025</v>
      </c>
    </row>
    <row r="26" spans="1:17" x14ac:dyDescent="0.25">
      <c r="L26" s="1" t="s">
        <v>22</v>
      </c>
    </row>
    <row r="27" spans="1:17" x14ac:dyDescent="0.25">
      <c r="P27" s="149"/>
      <c r="Q27" s="149"/>
    </row>
    <row r="28" spans="1:17" x14ac:dyDescent="0.25">
      <c r="O28" s="149"/>
      <c r="P28" s="321"/>
      <c r="Q28" s="320"/>
    </row>
    <row r="29" spans="1:17" x14ac:dyDescent="0.25">
      <c r="P29" s="149"/>
      <c r="Q29" s="149"/>
    </row>
    <row r="30" spans="1:17" x14ac:dyDescent="0.25">
      <c r="L30" s="2" t="s">
        <v>162</v>
      </c>
      <c r="M30" s="2"/>
      <c r="O30" s="2"/>
      <c r="P30" s="149"/>
      <c r="Q30" s="149"/>
    </row>
    <row r="31" spans="1:17" x14ac:dyDescent="0.25">
      <c r="L31" s="162" t="s">
        <v>163</v>
      </c>
      <c r="M31" s="2"/>
      <c r="O31" s="2"/>
    </row>
    <row r="32" spans="1:17" x14ac:dyDescent="0.25">
      <c r="L32" s="162"/>
      <c r="M32" s="2"/>
      <c r="O32" s="2"/>
    </row>
    <row r="33" spans="1:16" x14ac:dyDescent="0.25">
      <c r="L33" s="162"/>
      <c r="M33" s="2"/>
      <c r="O33" s="2"/>
    </row>
    <row r="34" spans="1:16" x14ac:dyDescent="0.25">
      <c r="L34" s="162"/>
      <c r="M34" s="2"/>
      <c r="O34" s="2"/>
    </row>
    <row r="35" spans="1:16" x14ac:dyDescent="0.25">
      <c r="L35" s="162"/>
      <c r="M35" s="2"/>
      <c r="O35" s="2"/>
    </row>
    <row r="36" spans="1:16" x14ac:dyDescent="0.25">
      <c r="L36" s="162"/>
      <c r="M36" s="2"/>
      <c r="O36" s="2"/>
    </row>
    <row r="37" spans="1:16" x14ac:dyDescent="0.25">
      <c r="L37" s="162"/>
      <c r="M37" s="2"/>
      <c r="O37" s="2"/>
    </row>
    <row r="38" spans="1:16" x14ac:dyDescent="0.25">
      <c r="L38" s="162"/>
      <c r="M38" s="2"/>
      <c r="O38" s="2"/>
    </row>
    <row r="39" spans="1:16" x14ac:dyDescent="0.25">
      <c r="L39" s="162"/>
      <c r="M39" s="2"/>
      <c r="O39" s="2"/>
    </row>
    <row r="40" spans="1:16" x14ac:dyDescent="0.25">
      <c r="L40" s="162"/>
      <c r="M40" s="2"/>
      <c r="O40" s="2"/>
    </row>
    <row r="41" spans="1:16" x14ac:dyDescent="0.25">
      <c r="L41" s="162"/>
      <c r="M41" s="2"/>
      <c r="O41" s="2"/>
    </row>
    <row r="42" spans="1:16" x14ac:dyDescent="0.25">
      <c r="L42" s="162"/>
      <c r="M42" s="2"/>
      <c r="O42" s="2"/>
    </row>
    <row r="43" spans="1:16" x14ac:dyDescent="0.25">
      <c r="L43" s="162"/>
      <c r="M43" s="2"/>
      <c r="O43" s="2"/>
    </row>
    <row r="44" spans="1:16" x14ac:dyDescent="0.25">
      <c r="L44" s="162"/>
      <c r="M44" s="2"/>
      <c r="O44" s="2"/>
    </row>
    <row r="45" spans="1:16" ht="13" x14ac:dyDescent="0.3">
      <c r="A45" s="6" t="s">
        <v>26</v>
      </c>
      <c r="B45" s="6" t="s">
        <v>30</v>
      </c>
      <c r="C45" s="157" t="s">
        <v>82</v>
      </c>
      <c r="D45" s="157"/>
      <c r="E45" s="240"/>
      <c r="F45" s="240"/>
      <c r="G45" s="6"/>
      <c r="H45" s="6"/>
      <c r="I45" s="6"/>
      <c r="J45" s="6"/>
      <c r="K45" s="6"/>
      <c r="L45" s="6"/>
      <c r="M45" s="6"/>
      <c r="N45" s="6"/>
      <c r="O45" s="6"/>
    </row>
    <row r="46" spans="1:16" ht="13" x14ac:dyDescent="0.3">
      <c r="A46" s="6" t="s">
        <v>32</v>
      </c>
      <c r="B46" s="6" t="s">
        <v>30</v>
      </c>
      <c r="C46" s="6" t="s">
        <v>31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6" ht="13" thickBot="1" x14ac:dyDescent="0.3">
      <c r="E47" s="7"/>
      <c r="F47" s="7"/>
      <c r="G47" s="7"/>
      <c r="H47" s="7"/>
      <c r="I47" s="7"/>
      <c r="J47" s="7"/>
      <c r="K47" s="7"/>
      <c r="L47" s="7"/>
      <c r="M47" s="7" t="str">
        <f>'B'' IDA'!M8</f>
        <v>Keadaan  Mei 2025</v>
      </c>
      <c r="N47" s="7"/>
    </row>
    <row r="48" spans="1:16" ht="25.5" customHeight="1" thickBot="1" x14ac:dyDescent="0.35">
      <c r="A48" s="395" t="s">
        <v>12</v>
      </c>
      <c r="B48" s="398" t="s">
        <v>13</v>
      </c>
      <c r="C48" s="399"/>
      <c r="D48" s="400"/>
      <c r="E48" s="391" t="s">
        <v>14</v>
      </c>
      <c r="F48" s="393"/>
      <c r="G48" s="395" t="s">
        <v>47</v>
      </c>
      <c r="H48" s="395" t="s">
        <v>15</v>
      </c>
      <c r="I48" s="395" t="s">
        <v>16</v>
      </c>
      <c r="J48" s="395" t="s">
        <v>37</v>
      </c>
      <c r="K48" s="388" t="s">
        <v>17</v>
      </c>
      <c r="L48" s="390"/>
      <c r="M48" s="391" t="s">
        <v>3</v>
      </c>
      <c r="N48" s="392"/>
      <c r="O48" s="393"/>
      <c r="P48" s="394" t="s">
        <v>4</v>
      </c>
    </row>
    <row r="49" spans="1:16" ht="13.5" thickBot="1" x14ac:dyDescent="0.35">
      <c r="A49" s="397"/>
      <c r="B49" s="401"/>
      <c r="C49" s="402"/>
      <c r="D49" s="403"/>
      <c r="E49" s="395" t="s">
        <v>18</v>
      </c>
      <c r="F49" s="395" t="s">
        <v>19</v>
      </c>
      <c r="G49" s="397"/>
      <c r="H49" s="397"/>
      <c r="I49" s="397"/>
      <c r="J49" s="397"/>
      <c r="K49" s="395" t="s">
        <v>8</v>
      </c>
      <c r="L49" s="395" t="s">
        <v>9</v>
      </c>
      <c r="M49" s="395" t="s">
        <v>8</v>
      </c>
      <c r="N49" s="388" t="s">
        <v>9</v>
      </c>
      <c r="O49" s="390"/>
      <c r="P49" s="394"/>
    </row>
    <row r="50" spans="1:16" ht="13.5" thickBot="1" x14ac:dyDescent="0.35">
      <c r="A50" s="396"/>
      <c r="B50" s="404"/>
      <c r="C50" s="405"/>
      <c r="D50" s="406"/>
      <c r="E50" s="396"/>
      <c r="F50" s="396"/>
      <c r="G50" s="396"/>
      <c r="H50" s="396"/>
      <c r="I50" s="396"/>
      <c r="J50" s="396"/>
      <c r="K50" s="396"/>
      <c r="L50" s="396"/>
      <c r="M50" s="396"/>
      <c r="N50" s="8" t="s">
        <v>20</v>
      </c>
      <c r="O50" s="8" t="s">
        <v>10</v>
      </c>
      <c r="P50" s="394"/>
    </row>
    <row r="51" spans="1:16" ht="13.5" thickBot="1" x14ac:dyDescent="0.35">
      <c r="A51" s="9">
        <v>1</v>
      </c>
      <c r="B51" s="382">
        <v>2</v>
      </c>
      <c r="C51" s="407"/>
      <c r="D51" s="408"/>
      <c r="E51" s="10">
        <v>3</v>
      </c>
      <c r="F51" s="10">
        <v>4</v>
      </c>
      <c r="G51" s="10">
        <v>5</v>
      </c>
      <c r="H51" s="10">
        <v>6</v>
      </c>
      <c r="I51" s="10">
        <v>7</v>
      </c>
      <c r="J51" s="10">
        <v>8</v>
      </c>
      <c r="K51" s="10">
        <v>9</v>
      </c>
      <c r="L51" s="10">
        <v>10</v>
      </c>
      <c r="M51" s="10">
        <v>11</v>
      </c>
      <c r="N51" s="10">
        <v>12</v>
      </c>
      <c r="O51" s="10">
        <v>13</v>
      </c>
      <c r="P51" s="10">
        <v>14</v>
      </c>
    </row>
    <row r="52" spans="1:16" ht="6" customHeight="1" x14ac:dyDescent="0.3">
      <c r="A52" s="11"/>
      <c r="B52" s="409"/>
      <c r="C52" s="410"/>
      <c r="D52" s="41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7"/>
    </row>
    <row r="53" spans="1:16" ht="13" x14ac:dyDescent="0.25">
      <c r="A53" s="39"/>
      <c r="B53" s="64"/>
      <c r="C53" s="292"/>
      <c r="D53" s="61"/>
      <c r="E53" s="40"/>
      <c r="F53" s="40"/>
      <c r="G53" s="46"/>
      <c r="H53" s="40"/>
      <c r="I53" s="40"/>
      <c r="J53" s="71"/>
      <c r="K53" s="72"/>
      <c r="L53" s="73"/>
      <c r="M53" s="71"/>
      <c r="N53" s="82"/>
      <c r="O53" s="74"/>
      <c r="P53" s="144"/>
    </row>
    <row r="54" spans="1:16" ht="13" x14ac:dyDescent="0.3">
      <c r="A54" s="227">
        <v>1</v>
      </c>
      <c r="B54" s="64" t="s">
        <v>234</v>
      </c>
      <c r="C54" s="60"/>
      <c r="D54" s="61"/>
      <c r="E54" s="40"/>
      <c r="F54" s="40"/>
      <c r="G54" s="46">
        <v>32000000</v>
      </c>
      <c r="H54" s="40"/>
      <c r="I54" s="40"/>
      <c r="J54" s="71">
        <f>G54/G60*100</f>
        <v>71.111111111111114</v>
      </c>
      <c r="K54" s="72">
        <f>N54/G54*100</f>
        <v>86.25</v>
      </c>
      <c r="L54" s="73">
        <f>N54/G54*100</f>
        <v>86.25</v>
      </c>
      <c r="M54" s="71">
        <f t="shared" ref="M54:M58" si="2">J54*K54/100</f>
        <v>61.333333333333343</v>
      </c>
      <c r="N54" s="82">
        <v>27600000</v>
      </c>
      <c r="O54" s="74">
        <f t="shared" ref="O54:O58" si="3">J54*L54/100</f>
        <v>61.333333333333343</v>
      </c>
      <c r="P54" s="144">
        <f t="shared" ref="P54:P58" si="4">G54-N54</f>
        <v>4400000</v>
      </c>
    </row>
    <row r="55" spans="1:16" ht="13" x14ac:dyDescent="0.3">
      <c r="A55" s="227">
        <v>2</v>
      </c>
      <c r="B55" s="64" t="s">
        <v>172</v>
      </c>
      <c r="C55" s="60"/>
      <c r="D55" s="61"/>
      <c r="E55" s="40"/>
      <c r="F55" s="228"/>
      <c r="G55" s="46">
        <v>751000</v>
      </c>
      <c r="H55" s="228"/>
      <c r="I55" s="228"/>
      <c r="J55" s="71">
        <f>G55/G60*100</f>
        <v>1.6688888888888889</v>
      </c>
      <c r="K55" s="72">
        <f>N55/G55*100</f>
        <v>0</v>
      </c>
      <c r="L55" s="73"/>
      <c r="M55" s="71">
        <f t="shared" si="2"/>
        <v>0</v>
      </c>
      <c r="N55" s="156"/>
      <c r="O55" s="74">
        <f t="shared" si="3"/>
        <v>0</v>
      </c>
      <c r="P55" s="356">
        <f>G55-N55</f>
        <v>751000</v>
      </c>
    </row>
    <row r="56" spans="1:16" ht="13" x14ac:dyDescent="0.25">
      <c r="A56" s="39">
        <v>3</v>
      </c>
      <c r="B56" s="64" t="s">
        <v>157</v>
      </c>
      <c r="C56" s="60"/>
      <c r="D56" s="61"/>
      <c r="E56" s="40"/>
      <c r="F56" s="228"/>
      <c r="G56" s="46">
        <v>661000</v>
      </c>
      <c r="H56" s="228"/>
      <c r="I56" s="228"/>
      <c r="J56" s="71">
        <f>G56/G60*100</f>
        <v>1.4688888888888889</v>
      </c>
      <c r="K56" s="72">
        <f>N56/G56*100</f>
        <v>0</v>
      </c>
      <c r="L56" s="73"/>
      <c r="M56" s="71">
        <f t="shared" si="2"/>
        <v>0</v>
      </c>
      <c r="N56" s="283"/>
      <c r="O56" s="74">
        <f t="shared" si="3"/>
        <v>0</v>
      </c>
      <c r="P56" s="339">
        <f t="shared" si="4"/>
        <v>661000</v>
      </c>
    </row>
    <row r="57" spans="1:16" ht="13" x14ac:dyDescent="0.25">
      <c r="A57" s="39">
        <v>4</v>
      </c>
      <c r="B57" s="238" t="s">
        <v>133</v>
      </c>
      <c r="C57" s="60"/>
      <c r="D57" s="61"/>
      <c r="E57" s="45"/>
      <c r="F57" s="228"/>
      <c r="G57" s="46">
        <v>2116000</v>
      </c>
      <c r="H57" s="228"/>
      <c r="I57" s="228"/>
      <c r="J57" s="71">
        <f>G57/G60*100</f>
        <v>4.7022222222222219</v>
      </c>
      <c r="K57" s="72">
        <f>N57/G57*100</f>
        <v>0</v>
      </c>
      <c r="L57" s="73"/>
      <c r="M57" s="71">
        <f t="shared" ref="M57" si="5">J57*K57/100</f>
        <v>0</v>
      </c>
      <c r="N57" s="283"/>
      <c r="O57" s="74">
        <f t="shared" ref="O57" si="6">J57*L57/100</f>
        <v>0</v>
      </c>
      <c r="P57" s="339">
        <f t="shared" ref="P57" si="7">G57-N57</f>
        <v>2116000</v>
      </c>
    </row>
    <row r="58" spans="1:16" ht="13" x14ac:dyDescent="0.25">
      <c r="A58" s="39">
        <v>5</v>
      </c>
      <c r="B58" s="238" t="s">
        <v>208</v>
      </c>
      <c r="C58" s="60"/>
      <c r="D58" s="61"/>
      <c r="E58" s="45"/>
      <c r="F58" s="228"/>
      <c r="G58" s="46">
        <v>9472000</v>
      </c>
      <c r="H58" s="228"/>
      <c r="I58" s="228"/>
      <c r="J58" s="71">
        <f>G58/G60*100</f>
        <v>21.048888888888889</v>
      </c>
      <c r="K58" s="72">
        <f>N58/G58*100</f>
        <v>75.043285472972983</v>
      </c>
      <c r="L58" s="73">
        <f>N58/G58*100</f>
        <v>75.043285472972983</v>
      </c>
      <c r="M58" s="71">
        <f t="shared" si="2"/>
        <v>15.795777777777779</v>
      </c>
      <c r="N58" s="283">
        <v>7108100</v>
      </c>
      <c r="O58" s="74">
        <f t="shared" si="3"/>
        <v>15.795777777777779</v>
      </c>
      <c r="P58" s="339">
        <f t="shared" si="4"/>
        <v>2363900</v>
      </c>
    </row>
    <row r="59" spans="1:16" ht="6" customHeight="1" thickBot="1" x14ac:dyDescent="0.3">
      <c r="A59" s="13"/>
      <c r="B59" s="55"/>
      <c r="C59" s="56"/>
      <c r="D59" s="57"/>
      <c r="E59" s="14"/>
      <c r="F59" s="14"/>
      <c r="G59" s="15"/>
      <c r="H59" s="16"/>
      <c r="I59" s="16"/>
      <c r="J59" s="17"/>
      <c r="K59" s="18"/>
      <c r="L59" s="18"/>
      <c r="M59" s="19"/>
      <c r="N59" s="15"/>
      <c r="O59" s="19"/>
      <c r="P59" s="147"/>
    </row>
    <row r="60" spans="1:16" ht="13.5" thickBot="1" x14ac:dyDescent="0.35">
      <c r="A60" s="388" t="s">
        <v>21</v>
      </c>
      <c r="B60" s="389"/>
      <c r="C60" s="389"/>
      <c r="D60" s="389"/>
      <c r="E60" s="389"/>
      <c r="F60" s="390"/>
      <c r="G60" s="20">
        <f>SUM(G53:G59)</f>
        <v>45000000</v>
      </c>
      <c r="H60" s="21"/>
      <c r="I60" s="22"/>
      <c r="J60" s="4">
        <f>SUM(J53:J59)</f>
        <v>100</v>
      </c>
      <c r="K60" s="189">
        <f>SUM(K53:K58)/12</f>
        <v>13.441107122747747</v>
      </c>
      <c r="L60" s="189">
        <f>N60/G60*100</f>
        <v>77.129111111111115</v>
      </c>
      <c r="M60" s="5">
        <f>SUM(M53:M58)</f>
        <v>77.129111111111115</v>
      </c>
      <c r="N60" s="192">
        <f>SUM(N53:N58)</f>
        <v>34708100</v>
      </c>
      <c r="O60" s="5">
        <f>SUM(O53:O58)</f>
        <v>77.129111111111115</v>
      </c>
      <c r="P60" s="192">
        <f>SUM(P53:P58)</f>
        <v>10291900</v>
      </c>
    </row>
    <row r="61" spans="1:16" ht="8.25" customHeight="1" x14ac:dyDescent="0.25"/>
    <row r="62" spans="1:16" x14ac:dyDescent="0.25">
      <c r="G62" s="127"/>
      <c r="L62" s="1" t="str">
        <f>L24</f>
        <v>Benteng, 30 Mei   2025</v>
      </c>
    </row>
    <row r="63" spans="1:16" ht="5.25" customHeight="1" x14ac:dyDescent="0.25">
      <c r="G63" s="127"/>
    </row>
    <row r="64" spans="1:16" x14ac:dyDescent="0.25">
      <c r="G64" s="127"/>
      <c r="L64" s="1" t="s">
        <v>22</v>
      </c>
    </row>
    <row r="65" spans="7:15" x14ac:dyDescent="0.25">
      <c r="G65" s="127"/>
    </row>
    <row r="66" spans="7:15" x14ac:dyDescent="0.25">
      <c r="G66" s="127"/>
    </row>
    <row r="67" spans="7:15" x14ac:dyDescent="0.25">
      <c r="G67" s="127"/>
    </row>
    <row r="68" spans="7:15" x14ac:dyDescent="0.25">
      <c r="L68" s="2" t="s">
        <v>162</v>
      </c>
      <c r="M68" s="2"/>
      <c r="O68" s="2"/>
    </row>
    <row r="69" spans="7:15" x14ac:dyDescent="0.25">
      <c r="L69" s="162" t="s">
        <v>163</v>
      </c>
      <c r="M69" s="2"/>
      <c r="O69" s="2"/>
    </row>
    <row r="70" spans="7:15" x14ac:dyDescent="0.25">
      <c r="L70" s="162"/>
      <c r="M70" s="2"/>
      <c r="O70" s="2"/>
    </row>
    <row r="71" spans="7:15" x14ac:dyDescent="0.25">
      <c r="L71" s="2"/>
      <c r="M71" s="2"/>
      <c r="O71" s="2"/>
    </row>
    <row r="72" spans="7:15" x14ac:dyDescent="0.25">
      <c r="L72" s="2"/>
      <c r="M72" s="2"/>
      <c r="O72" s="2"/>
    </row>
    <row r="73" spans="7:15" x14ac:dyDescent="0.25">
      <c r="L73" s="2"/>
      <c r="M73" s="2"/>
      <c r="O73" s="2"/>
    </row>
    <row r="74" spans="7:15" x14ac:dyDescent="0.25">
      <c r="L74" s="2"/>
      <c r="M74" s="2"/>
      <c r="O74" s="2"/>
    </row>
    <row r="75" spans="7:15" x14ac:dyDescent="0.25">
      <c r="L75" s="2"/>
      <c r="M75" s="2"/>
      <c r="O75" s="2"/>
    </row>
    <row r="76" spans="7:15" x14ac:dyDescent="0.25">
      <c r="L76" s="2"/>
      <c r="M76" s="2"/>
      <c r="O76" s="2"/>
    </row>
    <row r="77" spans="7:15" x14ac:dyDescent="0.25">
      <c r="L77" s="2"/>
      <c r="M77" s="2"/>
      <c r="O77" s="2"/>
    </row>
    <row r="78" spans="7:15" x14ac:dyDescent="0.25">
      <c r="L78" s="2"/>
      <c r="M78" s="2"/>
      <c r="O78" s="2"/>
    </row>
    <row r="79" spans="7:15" x14ac:dyDescent="0.25">
      <c r="L79" s="2"/>
      <c r="M79" s="2"/>
      <c r="O79" s="2"/>
    </row>
    <row r="80" spans="7:15" x14ac:dyDescent="0.25">
      <c r="L80" s="2"/>
      <c r="M80" s="2"/>
      <c r="O80" s="2"/>
    </row>
    <row r="81" spans="1:16" x14ac:dyDescent="0.25">
      <c r="L81" s="2"/>
      <c r="M81" s="2"/>
      <c r="O81" s="2"/>
    </row>
    <row r="82" spans="1:16" x14ac:dyDescent="0.25">
      <c r="L82" s="2"/>
      <c r="M82" s="2"/>
      <c r="O82" s="2"/>
    </row>
    <row r="83" spans="1:16" x14ac:dyDescent="0.25">
      <c r="L83" s="2"/>
      <c r="M83" s="2"/>
      <c r="O83" s="2"/>
    </row>
    <row r="84" spans="1:16" x14ac:dyDescent="0.25">
      <c r="L84" s="2"/>
      <c r="M84" s="2"/>
      <c r="O84" s="2"/>
    </row>
    <row r="85" spans="1:16" x14ac:dyDescent="0.25">
      <c r="L85" s="2"/>
      <c r="M85" s="2"/>
      <c r="O85" s="2"/>
    </row>
    <row r="86" spans="1:16" ht="13" x14ac:dyDescent="0.3">
      <c r="A86" s="6" t="s">
        <v>26</v>
      </c>
      <c r="B86" s="6" t="s">
        <v>30</v>
      </c>
      <c r="C86" s="6" t="s">
        <v>136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6" ht="13" x14ac:dyDescent="0.3">
      <c r="A87" s="6" t="s">
        <v>32</v>
      </c>
      <c r="B87" s="6" t="s">
        <v>30</v>
      </c>
      <c r="C87" s="6" t="s">
        <v>31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6" ht="13" thickBot="1" x14ac:dyDescent="0.3">
      <c r="E88" s="7"/>
      <c r="F88" s="7"/>
      <c r="G88" s="7"/>
      <c r="H88" s="7"/>
      <c r="I88" s="7"/>
      <c r="J88" s="7"/>
      <c r="K88" s="7"/>
      <c r="L88" s="7"/>
      <c r="M88" s="7" t="str">
        <f>M8</f>
        <v>Keadaan  Mei 2025</v>
      </c>
      <c r="N88" s="7"/>
    </row>
    <row r="89" spans="1:16" ht="13.5" thickBot="1" x14ac:dyDescent="0.35">
      <c r="A89" s="395" t="s">
        <v>12</v>
      </c>
      <c r="B89" s="398" t="s">
        <v>13</v>
      </c>
      <c r="C89" s="399"/>
      <c r="D89" s="400"/>
      <c r="E89" s="391" t="s">
        <v>14</v>
      </c>
      <c r="F89" s="393"/>
      <c r="G89" s="395" t="s">
        <v>47</v>
      </c>
      <c r="H89" s="395" t="s">
        <v>15</v>
      </c>
      <c r="I89" s="395" t="s">
        <v>16</v>
      </c>
      <c r="J89" s="395" t="s">
        <v>37</v>
      </c>
      <c r="K89" s="388" t="s">
        <v>17</v>
      </c>
      <c r="L89" s="390"/>
      <c r="M89" s="391" t="s">
        <v>3</v>
      </c>
      <c r="N89" s="392"/>
      <c r="O89" s="393"/>
      <c r="P89" s="394" t="s">
        <v>88</v>
      </c>
    </row>
    <row r="90" spans="1:16" ht="13.5" thickBot="1" x14ac:dyDescent="0.35">
      <c r="A90" s="397"/>
      <c r="B90" s="401"/>
      <c r="C90" s="402"/>
      <c r="D90" s="403"/>
      <c r="E90" s="395" t="s">
        <v>18</v>
      </c>
      <c r="F90" s="395" t="s">
        <v>19</v>
      </c>
      <c r="G90" s="397"/>
      <c r="H90" s="397"/>
      <c r="I90" s="397"/>
      <c r="J90" s="397"/>
      <c r="K90" s="395" t="s">
        <v>8</v>
      </c>
      <c r="L90" s="395" t="s">
        <v>9</v>
      </c>
      <c r="M90" s="395" t="s">
        <v>8</v>
      </c>
      <c r="N90" s="388" t="s">
        <v>9</v>
      </c>
      <c r="O90" s="390"/>
      <c r="P90" s="394"/>
    </row>
    <row r="91" spans="1:16" ht="13.5" thickBot="1" x14ac:dyDescent="0.35">
      <c r="A91" s="396"/>
      <c r="B91" s="404"/>
      <c r="C91" s="405"/>
      <c r="D91" s="406"/>
      <c r="E91" s="396"/>
      <c r="F91" s="396"/>
      <c r="G91" s="396"/>
      <c r="H91" s="396"/>
      <c r="I91" s="396"/>
      <c r="J91" s="396"/>
      <c r="K91" s="396"/>
      <c r="L91" s="396"/>
      <c r="M91" s="396"/>
      <c r="N91" s="8" t="s">
        <v>20</v>
      </c>
      <c r="O91" s="8" t="s">
        <v>10</v>
      </c>
      <c r="P91" s="394"/>
    </row>
    <row r="92" spans="1:16" ht="13.5" thickBot="1" x14ac:dyDescent="0.35">
      <c r="A92" s="9">
        <v>1</v>
      </c>
      <c r="B92" s="382">
        <v>2</v>
      </c>
      <c r="C92" s="407"/>
      <c r="D92" s="408"/>
      <c r="E92" s="10">
        <v>3</v>
      </c>
      <c r="F92" s="10">
        <v>4</v>
      </c>
      <c r="G92" s="10">
        <v>5</v>
      </c>
      <c r="H92" s="10">
        <v>6</v>
      </c>
      <c r="I92" s="10">
        <v>7</v>
      </c>
      <c r="J92" s="10">
        <v>8</v>
      </c>
      <c r="K92" s="10">
        <v>9</v>
      </c>
      <c r="L92" s="10">
        <v>10</v>
      </c>
      <c r="M92" s="10">
        <v>11</v>
      </c>
      <c r="N92" s="10">
        <v>12</v>
      </c>
      <c r="O92" s="10">
        <v>13</v>
      </c>
      <c r="P92" s="10">
        <v>14</v>
      </c>
    </row>
    <row r="93" spans="1:16" ht="13" x14ac:dyDescent="0.3">
      <c r="A93" s="11"/>
      <c r="B93" s="409"/>
      <c r="C93" s="410"/>
      <c r="D93" s="41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340"/>
    </row>
    <row r="94" spans="1:16" ht="13" x14ac:dyDescent="0.25">
      <c r="A94" s="39">
        <v>1</v>
      </c>
      <c r="B94" s="64" t="s">
        <v>132</v>
      </c>
      <c r="C94" s="60"/>
      <c r="D94" s="61"/>
      <c r="E94" s="40"/>
      <c r="F94" s="228"/>
      <c r="G94" s="41">
        <v>3968400</v>
      </c>
      <c r="H94" s="40"/>
      <c r="I94" s="40"/>
      <c r="J94" s="71">
        <f>G94/G106*100</f>
        <v>1.5547329952547813</v>
      </c>
      <c r="K94" s="72">
        <f t="shared" ref="K94:K104" si="8">N94/G94*100</f>
        <v>0</v>
      </c>
      <c r="L94" s="73">
        <f t="shared" ref="L94:L104" si="9">N94/G94*100</f>
        <v>0</v>
      </c>
      <c r="M94" s="71">
        <f t="shared" ref="M94:M104" si="10">J94*K94/100</f>
        <v>0</v>
      </c>
      <c r="N94" s="82"/>
      <c r="O94" s="74">
        <f t="shared" ref="O94:O104" si="11">J94*L94/100</f>
        <v>0</v>
      </c>
      <c r="P94" s="336">
        <f t="shared" ref="P94:P101" si="12">G94-N94</f>
        <v>3968400</v>
      </c>
    </row>
    <row r="95" spans="1:16" ht="13" x14ac:dyDescent="0.25">
      <c r="A95" s="39">
        <v>2</v>
      </c>
      <c r="B95" s="64" t="s">
        <v>157</v>
      </c>
      <c r="C95" s="60"/>
      <c r="D95" s="61"/>
      <c r="E95" s="40"/>
      <c r="F95" s="228"/>
      <c r="G95" s="41">
        <v>2100800</v>
      </c>
      <c r="H95" s="40"/>
      <c r="I95" s="40"/>
      <c r="J95" s="71">
        <f>G95/G106*100</f>
        <v>0.82304784709990031</v>
      </c>
      <c r="K95" s="72">
        <f t="shared" si="8"/>
        <v>0</v>
      </c>
      <c r="L95" s="73">
        <f t="shared" si="9"/>
        <v>0</v>
      </c>
      <c r="M95" s="71">
        <f t="shared" si="10"/>
        <v>0</v>
      </c>
      <c r="N95" s="82"/>
      <c r="O95" s="74">
        <f t="shared" si="11"/>
        <v>0</v>
      </c>
      <c r="P95" s="336">
        <f t="shared" si="12"/>
        <v>2100800</v>
      </c>
    </row>
    <row r="96" spans="1:16" ht="13" x14ac:dyDescent="0.25">
      <c r="A96" s="39">
        <v>3</v>
      </c>
      <c r="B96" s="238" t="s">
        <v>133</v>
      </c>
      <c r="C96" s="60"/>
      <c r="D96" s="61"/>
      <c r="E96" s="45"/>
      <c r="F96" s="228"/>
      <c r="G96" s="46">
        <v>8683200</v>
      </c>
      <c r="H96" s="47"/>
      <c r="I96" s="47"/>
      <c r="J96" s="71">
        <f>G96/G106*100</f>
        <v>3.4018893116612028</v>
      </c>
      <c r="K96" s="72">
        <f t="shared" si="8"/>
        <v>0</v>
      </c>
      <c r="L96" s="73">
        <f t="shared" si="9"/>
        <v>0</v>
      </c>
      <c r="M96" s="71">
        <f t="shared" si="10"/>
        <v>0</v>
      </c>
      <c r="N96" s="82"/>
      <c r="O96" s="74">
        <f t="shared" si="11"/>
        <v>0</v>
      </c>
      <c r="P96" s="336">
        <f t="shared" si="12"/>
        <v>8683200</v>
      </c>
    </row>
    <row r="97" spans="1:16" x14ac:dyDescent="0.25">
      <c r="A97" s="39">
        <v>4</v>
      </c>
      <c r="B97" s="157" t="s">
        <v>158</v>
      </c>
      <c r="C97" s="157"/>
      <c r="D97" s="237"/>
      <c r="E97" s="45"/>
      <c r="F97" s="45"/>
      <c r="G97" s="46">
        <v>6196000</v>
      </c>
      <c r="H97" s="47"/>
      <c r="I97" s="47"/>
      <c r="J97" s="71">
        <f>G97/G106*100</f>
        <v>2.4274583304602926</v>
      </c>
      <c r="K97" s="72">
        <f t="shared" si="8"/>
        <v>0</v>
      </c>
      <c r="L97" s="73">
        <f t="shared" si="9"/>
        <v>0</v>
      </c>
      <c r="M97" s="71">
        <f t="shared" si="10"/>
        <v>0</v>
      </c>
      <c r="N97" s="82"/>
      <c r="O97" s="74">
        <f t="shared" si="11"/>
        <v>0</v>
      </c>
      <c r="P97" s="336">
        <f t="shared" si="12"/>
        <v>6196000</v>
      </c>
    </row>
    <row r="98" spans="1:16" x14ac:dyDescent="0.25">
      <c r="A98" s="39">
        <v>5</v>
      </c>
      <c r="B98" s="157" t="s">
        <v>225</v>
      </c>
      <c r="C98" s="157"/>
      <c r="D98" s="237"/>
      <c r="E98" s="45"/>
      <c r="F98" s="45"/>
      <c r="G98" s="46">
        <v>226000</v>
      </c>
      <c r="H98" s="47"/>
      <c r="I98" s="47"/>
      <c r="J98" s="71">
        <f>G98/G106*100</f>
        <v>8.8541895204006793E-2</v>
      </c>
      <c r="K98" s="72">
        <f t="shared" si="8"/>
        <v>0</v>
      </c>
      <c r="L98" s="73"/>
      <c r="M98" s="71"/>
      <c r="N98" s="82"/>
      <c r="O98" s="74"/>
      <c r="P98" s="336">
        <f>G98-N98</f>
        <v>226000</v>
      </c>
    </row>
    <row r="99" spans="1:16" x14ac:dyDescent="0.25">
      <c r="A99" s="39">
        <v>6</v>
      </c>
      <c r="B99" s="157" t="s">
        <v>226</v>
      </c>
      <c r="C99" s="157"/>
      <c r="D99" s="237"/>
      <c r="E99" s="45"/>
      <c r="F99" s="45"/>
      <c r="G99" s="46">
        <v>30000000</v>
      </c>
      <c r="H99" s="47"/>
      <c r="I99" s="47"/>
      <c r="J99" s="71">
        <f>G99/G106*100</f>
        <v>11.753348920885857</v>
      </c>
      <c r="K99" s="72">
        <f t="shared" si="8"/>
        <v>0</v>
      </c>
      <c r="L99" s="73"/>
      <c r="M99" s="71"/>
      <c r="N99" s="82"/>
      <c r="O99" s="74"/>
      <c r="P99" s="336">
        <f>G99-N99</f>
        <v>30000000</v>
      </c>
    </row>
    <row r="100" spans="1:16" x14ac:dyDescent="0.25">
      <c r="A100" s="39">
        <v>7</v>
      </c>
      <c r="B100" s="157" t="s">
        <v>227</v>
      </c>
      <c r="C100" s="157"/>
      <c r="D100" s="237"/>
      <c r="E100" s="45"/>
      <c r="F100" s="45"/>
      <c r="G100" s="46">
        <v>44600000</v>
      </c>
      <c r="H100" s="47"/>
      <c r="I100" s="47"/>
      <c r="J100" s="71">
        <f>G100/G106*100</f>
        <v>17.473312062383641</v>
      </c>
      <c r="K100" s="72">
        <f t="shared" si="8"/>
        <v>0</v>
      </c>
      <c r="L100" s="73"/>
      <c r="M100" s="71"/>
      <c r="N100" s="82"/>
      <c r="O100" s="74"/>
      <c r="P100" s="336">
        <f>G100-N100</f>
        <v>44600000</v>
      </c>
    </row>
    <row r="101" spans="1:16" x14ac:dyDescent="0.25">
      <c r="A101" s="39">
        <v>8</v>
      </c>
      <c r="B101" s="157" t="s">
        <v>58</v>
      </c>
      <c r="C101" s="157"/>
      <c r="D101" s="237"/>
      <c r="E101" s="45"/>
      <c r="F101" s="45"/>
      <c r="G101" s="46">
        <v>9600000</v>
      </c>
      <c r="H101" s="47"/>
      <c r="I101" s="47"/>
      <c r="J101" s="71">
        <f>G101/G106*100</f>
        <v>3.7610716546834748</v>
      </c>
      <c r="K101" s="72">
        <f t="shared" si="8"/>
        <v>41.666666666666671</v>
      </c>
      <c r="L101" s="73">
        <f t="shared" si="9"/>
        <v>41.666666666666671</v>
      </c>
      <c r="M101" s="71">
        <f t="shared" si="10"/>
        <v>1.5671131894514481</v>
      </c>
      <c r="N101" s="82">
        <v>4000000</v>
      </c>
      <c r="O101" s="74">
        <f t="shared" si="11"/>
        <v>1.5671131894514481</v>
      </c>
      <c r="P101" s="336">
        <f t="shared" si="12"/>
        <v>5600000</v>
      </c>
    </row>
    <row r="102" spans="1:16" x14ac:dyDescent="0.25">
      <c r="A102" s="39">
        <v>9</v>
      </c>
      <c r="B102" s="157" t="s">
        <v>228</v>
      </c>
      <c r="C102" s="157"/>
      <c r="D102" s="237"/>
      <c r="E102" s="45"/>
      <c r="F102" s="45"/>
      <c r="G102" s="46">
        <v>9180000</v>
      </c>
      <c r="H102" s="47"/>
      <c r="I102" s="47"/>
      <c r="J102" s="71">
        <f>G102/G106*100</f>
        <v>3.5965247697910727</v>
      </c>
      <c r="K102" s="72">
        <f t="shared" si="8"/>
        <v>0</v>
      </c>
      <c r="L102" s="73"/>
      <c r="M102" s="71"/>
      <c r="N102" s="82"/>
      <c r="O102" s="74"/>
      <c r="P102" s="336">
        <f>G102-N102</f>
        <v>9180000</v>
      </c>
    </row>
    <row r="103" spans="1:16" x14ac:dyDescent="0.25">
      <c r="A103" s="39">
        <v>10</v>
      </c>
      <c r="B103" s="64" t="s">
        <v>99</v>
      </c>
      <c r="C103" s="317"/>
      <c r="D103" s="318"/>
      <c r="E103" s="45"/>
      <c r="F103" s="45"/>
      <c r="G103" s="46">
        <v>43292000</v>
      </c>
      <c r="H103" s="47"/>
      <c r="I103" s="47"/>
      <c r="J103" s="71">
        <f>G103/G106*100</f>
        <v>16.960866049433019</v>
      </c>
      <c r="K103" s="72">
        <f t="shared" si="8"/>
        <v>18.212011457082138</v>
      </c>
      <c r="L103" s="73">
        <f t="shared" si="9"/>
        <v>18.212011457082138</v>
      </c>
      <c r="M103" s="71">
        <f t="shared" si="10"/>
        <v>3.088914868143096</v>
      </c>
      <c r="N103" s="82">
        <v>7884344</v>
      </c>
      <c r="O103" s="74">
        <f t="shared" si="11"/>
        <v>3.088914868143096</v>
      </c>
      <c r="P103" s="336">
        <f>G103-N103</f>
        <v>35407656</v>
      </c>
    </row>
    <row r="104" spans="1:16" x14ac:dyDescent="0.25">
      <c r="A104" s="39">
        <v>11</v>
      </c>
      <c r="B104" s="64" t="s">
        <v>229</v>
      </c>
      <c r="C104" s="60"/>
      <c r="D104" s="61"/>
      <c r="E104" s="45"/>
      <c r="F104" s="45"/>
      <c r="G104" s="46">
        <v>97400000</v>
      </c>
      <c r="H104" s="47"/>
      <c r="I104" s="47"/>
      <c r="J104" s="71">
        <f>G104/G106*100</f>
        <v>38.159206163142748</v>
      </c>
      <c r="K104" s="72">
        <f t="shared" si="8"/>
        <v>1.3141683778234086</v>
      </c>
      <c r="L104" s="73">
        <f t="shared" si="9"/>
        <v>1.3141683778234086</v>
      </c>
      <c r="M104" s="71">
        <f t="shared" si="10"/>
        <v>0.50147622062446318</v>
      </c>
      <c r="N104" s="82">
        <v>1280000</v>
      </c>
      <c r="O104" s="74">
        <f t="shared" si="11"/>
        <v>0.50147622062446318</v>
      </c>
      <c r="P104" s="336">
        <f>G104-N104</f>
        <v>96120000</v>
      </c>
    </row>
    <row r="105" spans="1:16" ht="13" thickBot="1" x14ac:dyDescent="0.3">
      <c r="A105" s="13"/>
      <c r="B105" s="55"/>
      <c r="C105" s="56"/>
      <c r="D105" s="57"/>
      <c r="E105" s="14"/>
      <c r="F105" s="14"/>
      <c r="G105" s="15"/>
      <c r="H105" s="16"/>
      <c r="I105" s="16"/>
      <c r="J105" s="17"/>
      <c r="K105" s="18"/>
      <c r="L105" s="18"/>
      <c r="M105" s="19"/>
      <c r="N105" s="15"/>
      <c r="O105" s="19"/>
      <c r="P105" s="343"/>
    </row>
    <row r="106" spans="1:16" ht="13.5" thickBot="1" x14ac:dyDescent="0.35">
      <c r="A106" s="388" t="s">
        <v>21</v>
      </c>
      <c r="B106" s="389"/>
      <c r="C106" s="389"/>
      <c r="D106" s="389"/>
      <c r="E106" s="389"/>
      <c r="F106" s="390"/>
      <c r="G106" s="20">
        <f>SUM(G94:G105)</f>
        <v>255246400</v>
      </c>
      <c r="H106" s="21"/>
      <c r="I106" s="22"/>
      <c r="J106" s="4">
        <f>SUM(J94:J105)</f>
        <v>100</v>
      </c>
      <c r="K106" s="189">
        <f>SUM(K94:K103)/4</f>
        <v>14.969669530937203</v>
      </c>
      <c r="L106" s="189">
        <f>N106/G106*100</f>
        <v>5.1575042782190073</v>
      </c>
      <c r="M106" s="5">
        <f>SUM(M94:M103)</f>
        <v>4.6560280575945443</v>
      </c>
      <c r="N106" s="212">
        <f>SUM(N94:N104)</f>
        <v>13164344</v>
      </c>
      <c r="O106" s="234">
        <f>SUM(O94:O103)</f>
        <v>4.6560280575945443</v>
      </c>
      <c r="P106" s="192">
        <f>SUM(P94:P104)</f>
        <v>242082056</v>
      </c>
    </row>
    <row r="107" spans="1:16" x14ac:dyDescent="0.25">
      <c r="P107" s="150"/>
    </row>
    <row r="108" spans="1:16" x14ac:dyDescent="0.25">
      <c r="L108" s="1" t="str">
        <f>L24</f>
        <v>Benteng, 30 Mei   2025</v>
      </c>
      <c r="P108" s="149"/>
    </row>
    <row r="110" spans="1:16" x14ac:dyDescent="0.25">
      <c r="F110" s="162"/>
      <c r="L110" s="1" t="s">
        <v>22</v>
      </c>
    </row>
    <row r="114" spans="1:15" x14ac:dyDescent="0.25">
      <c r="L114" s="2" t="s">
        <v>162</v>
      </c>
      <c r="M114" s="2"/>
      <c r="O114" s="2"/>
    </row>
    <row r="115" spans="1:15" x14ac:dyDescent="0.25">
      <c r="L115" s="162" t="s">
        <v>163</v>
      </c>
      <c r="M115" s="2"/>
      <c r="O115" s="2"/>
    </row>
    <row r="116" spans="1:15" x14ac:dyDescent="0.25">
      <c r="L116" s="162"/>
      <c r="M116" s="2"/>
      <c r="O116" s="2"/>
    </row>
    <row r="117" spans="1:15" x14ac:dyDescent="0.25">
      <c r="L117" s="162"/>
      <c r="M117" s="2"/>
      <c r="O117" s="2"/>
    </row>
    <row r="118" spans="1:15" x14ac:dyDescent="0.25">
      <c r="L118" s="162"/>
      <c r="M118" s="2"/>
      <c r="O118" s="2"/>
    </row>
    <row r="119" spans="1:15" x14ac:dyDescent="0.25">
      <c r="L119" s="162"/>
      <c r="M119" s="2"/>
      <c r="O119" s="2"/>
    </row>
    <row r="120" spans="1:15" x14ac:dyDescent="0.25">
      <c r="L120" s="162"/>
      <c r="M120" s="2"/>
      <c r="O120" s="2"/>
    </row>
    <row r="121" spans="1:15" x14ac:dyDescent="0.25">
      <c r="L121" s="162"/>
      <c r="M121" s="2"/>
      <c r="O121" s="2"/>
    </row>
    <row r="122" spans="1:15" x14ac:dyDescent="0.25">
      <c r="L122" s="162"/>
      <c r="M122" s="2"/>
      <c r="O122" s="2"/>
    </row>
    <row r="123" spans="1:15" x14ac:dyDescent="0.25">
      <c r="L123" s="162"/>
      <c r="M123" s="2"/>
      <c r="O123" s="2"/>
    </row>
    <row r="124" spans="1:15" x14ac:dyDescent="0.25">
      <c r="L124" s="162"/>
      <c r="M124" s="2"/>
      <c r="O124" s="2"/>
    </row>
    <row r="125" spans="1:15" x14ac:dyDescent="0.25">
      <c r="L125" s="162"/>
      <c r="M125" s="2"/>
      <c r="O125" s="2"/>
    </row>
    <row r="126" spans="1:15" ht="13" x14ac:dyDescent="0.3">
      <c r="A126" s="6" t="s">
        <v>26</v>
      </c>
      <c r="B126" s="6" t="s">
        <v>30</v>
      </c>
      <c r="C126" s="6" t="s">
        <v>137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3" x14ac:dyDescent="0.3">
      <c r="A127" s="6" t="s">
        <v>32</v>
      </c>
      <c r="B127" s="6" t="s">
        <v>30</v>
      </c>
      <c r="C127" s="6" t="s">
        <v>31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3" thickBot="1" x14ac:dyDescent="0.3">
      <c r="E128" s="7"/>
      <c r="F128" s="7"/>
      <c r="G128" s="7"/>
      <c r="H128" s="7"/>
      <c r="I128" s="7"/>
      <c r="J128" s="7"/>
      <c r="K128" s="7"/>
      <c r="L128" s="7"/>
      <c r="M128" s="7" t="str">
        <f>M8</f>
        <v>Keadaan  Mei 2025</v>
      </c>
      <c r="N128" s="7"/>
    </row>
    <row r="129" spans="1:16" ht="13.5" thickBot="1" x14ac:dyDescent="0.35">
      <c r="A129" s="395" t="s">
        <v>12</v>
      </c>
      <c r="B129" s="398" t="s">
        <v>13</v>
      </c>
      <c r="C129" s="399"/>
      <c r="D129" s="400"/>
      <c r="E129" s="391" t="s">
        <v>14</v>
      </c>
      <c r="F129" s="393"/>
      <c r="G129" s="395" t="s">
        <v>47</v>
      </c>
      <c r="H129" s="395" t="s">
        <v>15</v>
      </c>
      <c r="I129" s="395" t="s">
        <v>16</v>
      </c>
      <c r="J129" s="395" t="s">
        <v>37</v>
      </c>
      <c r="K129" s="388" t="s">
        <v>17</v>
      </c>
      <c r="L129" s="390"/>
      <c r="M129" s="391" t="s">
        <v>3</v>
      </c>
      <c r="N129" s="392"/>
      <c r="O129" s="393"/>
      <c r="P129" s="394" t="s">
        <v>98</v>
      </c>
    </row>
    <row r="130" spans="1:16" ht="13.5" thickBot="1" x14ac:dyDescent="0.35">
      <c r="A130" s="397"/>
      <c r="B130" s="401"/>
      <c r="C130" s="402"/>
      <c r="D130" s="403"/>
      <c r="E130" s="395" t="s">
        <v>18</v>
      </c>
      <c r="F130" s="395" t="s">
        <v>19</v>
      </c>
      <c r="G130" s="397"/>
      <c r="H130" s="397"/>
      <c r="I130" s="397"/>
      <c r="J130" s="397"/>
      <c r="K130" s="395" t="s">
        <v>8</v>
      </c>
      <c r="L130" s="395" t="s">
        <v>9</v>
      </c>
      <c r="M130" s="395" t="s">
        <v>8</v>
      </c>
      <c r="N130" s="388" t="s">
        <v>9</v>
      </c>
      <c r="O130" s="390"/>
      <c r="P130" s="394"/>
    </row>
    <row r="131" spans="1:16" ht="13.5" thickBot="1" x14ac:dyDescent="0.35">
      <c r="A131" s="396"/>
      <c r="B131" s="404"/>
      <c r="C131" s="405"/>
      <c r="D131" s="406"/>
      <c r="E131" s="396"/>
      <c r="F131" s="396"/>
      <c r="G131" s="396"/>
      <c r="H131" s="396"/>
      <c r="I131" s="396"/>
      <c r="J131" s="396"/>
      <c r="K131" s="396"/>
      <c r="L131" s="396"/>
      <c r="M131" s="396"/>
      <c r="N131" s="8" t="s">
        <v>20</v>
      </c>
      <c r="O131" s="8" t="s">
        <v>10</v>
      </c>
      <c r="P131" s="394"/>
    </row>
    <row r="132" spans="1:16" ht="13.5" thickBot="1" x14ac:dyDescent="0.35">
      <c r="A132" s="9">
        <v>1</v>
      </c>
      <c r="B132" s="382">
        <v>2</v>
      </c>
      <c r="C132" s="407"/>
      <c r="D132" s="408"/>
      <c r="E132" s="10">
        <v>3</v>
      </c>
      <c r="F132" s="10">
        <v>4</v>
      </c>
      <c r="G132" s="10">
        <v>5</v>
      </c>
      <c r="H132" s="10">
        <v>6</v>
      </c>
      <c r="I132" s="10">
        <v>7</v>
      </c>
      <c r="J132" s="10">
        <v>8</v>
      </c>
      <c r="K132" s="10">
        <v>9</v>
      </c>
      <c r="L132" s="10">
        <v>10</v>
      </c>
      <c r="M132" s="10">
        <v>11</v>
      </c>
      <c r="N132" s="10">
        <v>12</v>
      </c>
      <c r="O132" s="10">
        <v>13</v>
      </c>
      <c r="P132" s="10">
        <v>14</v>
      </c>
    </row>
    <row r="133" spans="1:16" ht="13" x14ac:dyDescent="0.3">
      <c r="A133" s="11"/>
      <c r="B133" s="409"/>
      <c r="C133" s="410"/>
      <c r="D133" s="411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37"/>
    </row>
    <row r="134" spans="1:16" ht="13" x14ac:dyDescent="0.25">
      <c r="A134" s="39">
        <v>1</v>
      </c>
      <c r="B134" s="64" t="s">
        <v>58</v>
      </c>
      <c r="C134" s="60"/>
      <c r="D134" s="61"/>
      <c r="E134" s="45"/>
      <c r="F134" s="45"/>
      <c r="G134" s="41">
        <v>8400000</v>
      </c>
      <c r="H134" s="40"/>
      <c r="I134" s="40"/>
      <c r="J134" s="49">
        <f>G134/G150*100</f>
        <v>4.5155682278168676</v>
      </c>
      <c r="K134" s="72">
        <f>N134/G134*100</f>
        <v>41.666666666666671</v>
      </c>
      <c r="L134" s="72">
        <f>N134/G134*100</f>
        <v>41.666666666666671</v>
      </c>
      <c r="M134" s="71">
        <f t="shared" ref="M134:M146" si="13">J134*K134/100</f>
        <v>1.8814867615903617</v>
      </c>
      <c r="N134" s="82">
        <v>3500000</v>
      </c>
      <c r="O134" s="52">
        <f t="shared" ref="O134:O146" si="14">J134*L134/100</f>
        <v>1.8814867615903617</v>
      </c>
      <c r="P134" s="336">
        <f t="shared" ref="P134:P138" si="15">G134-N134</f>
        <v>4900000</v>
      </c>
    </row>
    <row r="135" spans="1:16" x14ac:dyDescent="0.25">
      <c r="A135" s="39">
        <v>2</v>
      </c>
      <c r="B135" s="64" t="s">
        <v>138</v>
      </c>
      <c r="C135" s="60"/>
      <c r="D135" s="61"/>
      <c r="E135" s="45"/>
      <c r="F135" s="45"/>
      <c r="G135" s="46"/>
      <c r="H135" s="47"/>
      <c r="I135" s="47"/>
      <c r="J135" s="49">
        <f>G135/G150*100</f>
        <v>0</v>
      </c>
      <c r="K135" s="72"/>
      <c r="L135" s="72"/>
      <c r="M135" s="71">
        <f t="shared" si="13"/>
        <v>0</v>
      </c>
      <c r="N135" s="41"/>
      <c r="O135" s="52">
        <f t="shared" si="14"/>
        <v>0</v>
      </c>
      <c r="P135" s="336">
        <f>G135-N135</f>
        <v>0</v>
      </c>
    </row>
    <row r="136" spans="1:16" ht="13" x14ac:dyDescent="0.25">
      <c r="A136" s="39"/>
      <c r="B136" s="238" t="s">
        <v>195</v>
      </c>
      <c r="C136" s="60"/>
      <c r="D136" s="61"/>
      <c r="E136" s="45"/>
      <c r="F136" s="45"/>
      <c r="G136" s="41"/>
      <c r="H136" s="40"/>
      <c r="I136" s="40"/>
      <c r="J136" s="49">
        <f>G136/G150*100</f>
        <v>0</v>
      </c>
      <c r="K136" s="72"/>
      <c r="L136" s="72"/>
      <c r="M136" s="71">
        <f t="shared" si="13"/>
        <v>0</v>
      </c>
      <c r="N136" s="82"/>
      <c r="O136" s="52">
        <f t="shared" si="14"/>
        <v>0</v>
      </c>
      <c r="P136" s="336">
        <f t="shared" si="15"/>
        <v>0</v>
      </c>
    </row>
    <row r="137" spans="1:16" x14ac:dyDescent="0.25">
      <c r="A137" s="39"/>
      <c r="B137" s="238" t="s">
        <v>139</v>
      </c>
      <c r="C137" s="60"/>
      <c r="D137" s="61"/>
      <c r="E137" s="45"/>
      <c r="F137" s="45"/>
      <c r="G137" s="46"/>
      <c r="H137" s="47"/>
      <c r="I137" s="47"/>
      <c r="J137" s="49">
        <f>G137/G150*100</f>
        <v>0</v>
      </c>
      <c r="K137" s="72"/>
      <c r="L137" s="72"/>
      <c r="M137" s="71">
        <f t="shared" si="13"/>
        <v>0</v>
      </c>
      <c r="N137" s="41"/>
      <c r="O137" s="51">
        <f>J137*L137/100</f>
        <v>0</v>
      </c>
      <c r="P137" s="336">
        <f t="shared" si="15"/>
        <v>0</v>
      </c>
    </row>
    <row r="138" spans="1:16" x14ac:dyDescent="0.25">
      <c r="A138" s="39"/>
      <c r="B138" s="238" t="s">
        <v>140</v>
      </c>
      <c r="C138" s="60"/>
      <c r="D138" s="61"/>
      <c r="E138" s="45"/>
      <c r="F138" s="45"/>
      <c r="G138" s="46"/>
      <c r="H138" s="47"/>
      <c r="I138" s="47"/>
      <c r="J138" s="49">
        <f>G138/G150*100</f>
        <v>0</v>
      </c>
      <c r="K138" s="72"/>
      <c r="L138" s="72"/>
      <c r="M138" s="71">
        <f t="shared" si="13"/>
        <v>0</v>
      </c>
      <c r="N138" s="41"/>
      <c r="O138" s="52">
        <f t="shared" si="14"/>
        <v>0</v>
      </c>
      <c r="P138" s="336">
        <f t="shared" si="15"/>
        <v>0</v>
      </c>
    </row>
    <row r="139" spans="1:16" ht="13" x14ac:dyDescent="0.25">
      <c r="A139" s="39">
        <v>3</v>
      </c>
      <c r="B139" s="64" t="s">
        <v>132</v>
      </c>
      <c r="C139" s="60"/>
      <c r="D139" s="61"/>
      <c r="E139" s="40"/>
      <c r="F139" s="45"/>
      <c r="G139" s="41">
        <v>1957600</v>
      </c>
      <c r="H139" s="40"/>
      <c r="I139" s="40"/>
      <c r="J139" s="71">
        <f>G139/G150*100</f>
        <v>1.0523424241397976</v>
      </c>
      <c r="K139" s="72"/>
      <c r="L139" s="72">
        <f t="shared" ref="L139:L146" si="16">N139/G139*100</f>
        <v>0</v>
      </c>
      <c r="M139" s="71">
        <f t="shared" si="13"/>
        <v>0</v>
      </c>
      <c r="N139" s="82"/>
      <c r="O139" s="52">
        <f t="shared" si="14"/>
        <v>0</v>
      </c>
      <c r="P139" s="336">
        <f t="shared" ref="P139:P145" si="17">G139-N139</f>
        <v>1957600</v>
      </c>
    </row>
    <row r="140" spans="1:16" ht="13" x14ac:dyDescent="0.25">
      <c r="A140" s="39">
        <v>4</v>
      </c>
      <c r="B140" s="64" t="s">
        <v>157</v>
      </c>
      <c r="C140" s="60"/>
      <c r="D140" s="61"/>
      <c r="E140" s="40"/>
      <c r="F140" s="45"/>
      <c r="G140" s="46">
        <v>3099100</v>
      </c>
      <c r="H140" s="47"/>
      <c r="I140" s="47"/>
      <c r="J140" s="49">
        <f>G140/G150*100</f>
        <v>1.6659758922413399</v>
      </c>
      <c r="K140" s="72"/>
      <c r="L140" s="72">
        <f t="shared" si="16"/>
        <v>0</v>
      </c>
      <c r="M140" s="71">
        <f t="shared" si="13"/>
        <v>0</v>
      </c>
      <c r="N140" s="41"/>
      <c r="O140" s="52">
        <f t="shared" si="14"/>
        <v>0</v>
      </c>
      <c r="P140" s="336">
        <f t="shared" si="17"/>
        <v>3099100</v>
      </c>
    </row>
    <row r="141" spans="1:16" ht="13" x14ac:dyDescent="0.25">
      <c r="A141" s="39">
        <v>5</v>
      </c>
      <c r="B141" s="238" t="s">
        <v>133</v>
      </c>
      <c r="C141" s="60"/>
      <c r="D141" s="61"/>
      <c r="E141" s="40"/>
      <c r="F141" s="45"/>
      <c r="G141" s="46">
        <v>13485200</v>
      </c>
      <c r="H141" s="47"/>
      <c r="I141" s="47"/>
      <c r="J141" s="49">
        <f>G141/G150*100</f>
        <v>7.2492072221138129</v>
      </c>
      <c r="K141" s="72"/>
      <c r="L141" s="72">
        <f t="shared" si="16"/>
        <v>0</v>
      </c>
      <c r="M141" s="71">
        <f t="shared" si="13"/>
        <v>0</v>
      </c>
      <c r="N141" s="41"/>
      <c r="O141" s="52">
        <f t="shared" si="14"/>
        <v>0</v>
      </c>
      <c r="P141" s="336">
        <f t="shared" si="17"/>
        <v>13485200</v>
      </c>
    </row>
    <row r="142" spans="1:16" x14ac:dyDescent="0.25">
      <c r="A142" s="39">
        <v>6</v>
      </c>
      <c r="B142" s="157" t="s">
        <v>158</v>
      </c>
      <c r="C142" s="157"/>
      <c r="D142" s="237"/>
      <c r="E142" s="45"/>
      <c r="F142" s="45"/>
      <c r="G142" s="46">
        <v>2907200</v>
      </c>
      <c r="H142" s="47"/>
      <c r="I142" s="47"/>
      <c r="J142" s="49">
        <f>G142/G150*100</f>
        <v>1.562816660941571</v>
      </c>
      <c r="K142" s="72"/>
      <c r="L142" s="72">
        <f t="shared" si="16"/>
        <v>0</v>
      </c>
      <c r="M142" s="71">
        <f t="shared" si="13"/>
        <v>0</v>
      </c>
      <c r="N142" s="41"/>
      <c r="O142" s="52">
        <f t="shared" si="14"/>
        <v>0</v>
      </c>
      <c r="P142" s="336">
        <f t="shared" si="17"/>
        <v>2907200</v>
      </c>
    </row>
    <row r="143" spans="1:16" ht="13" x14ac:dyDescent="0.25">
      <c r="A143" s="39">
        <v>8</v>
      </c>
      <c r="B143" s="64" t="s">
        <v>190</v>
      </c>
      <c r="C143" s="347"/>
      <c r="D143" s="348"/>
      <c r="E143" s="40"/>
      <c r="F143" s="45"/>
      <c r="G143" s="46">
        <v>48816000</v>
      </c>
      <c r="H143" s="47"/>
      <c r="I143" s="47"/>
      <c r="J143" s="49">
        <f>G143/G150*100</f>
        <v>26.241902215370029</v>
      </c>
      <c r="K143" s="72">
        <f>N143/G143*100</f>
        <v>100</v>
      </c>
      <c r="L143" s="72">
        <f t="shared" si="16"/>
        <v>100</v>
      </c>
      <c r="M143" s="71">
        <f t="shared" si="13"/>
        <v>26.241902215370029</v>
      </c>
      <c r="N143" s="41">
        <v>48816000</v>
      </c>
      <c r="O143" s="51">
        <f t="shared" si="14"/>
        <v>26.241902215370029</v>
      </c>
      <c r="P143" s="336">
        <f>G143-N143</f>
        <v>0</v>
      </c>
    </row>
    <row r="144" spans="1:16" ht="13" x14ac:dyDescent="0.25">
      <c r="A144" s="39">
        <v>9</v>
      </c>
      <c r="B144" s="64" t="s">
        <v>191</v>
      </c>
      <c r="C144" s="347"/>
      <c r="D144" s="348"/>
      <c r="E144" s="40"/>
      <c r="F144" s="45"/>
      <c r="G144" s="46"/>
      <c r="H144" s="47"/>
      <c r="I144" s="47"/>
      <c r="J144" s="49">
        <f>G144/G150*100</f>
        <v>0</v>
      </c>
      <c r="K144" s="72"/>
      <c r="L144" s="72"/>
      <c r="M144" s="71"/>
      <c r="N144" s="41"/>
      <c r="O144" s="51"/>
      <c r="P144" s="336">
        <f t="shared" si="17"/>
        <v>0</v>
      </c>
    </row>
    <row r="145" spans="1:16" ht="13" x14ac:dyDescent="0.25">
      <c r="A145" s="39">
        <v>10</v>
      </c>
      <c r="B145" s="64" t="s">
        <v>192</v>
      </c>
      <c r="C145" s="347"/>
      <c r="D145" s="348"/>
      <c r="E145" s="40"/>
      <c r="F145" s="45"/>
      <c r="G145" s="46">
        <v>62400000</v>
      </c>
      <c r="H145" s="47"/>
      <c r="I145" s="47"/>
      <c r="J145" s="49">
        <f>G145/G150*100</f>
        <v>33.544221120925307</v>
      </c>
      <c r="K145" s="72"/>
      <c r="L145" s="72">
        <f t="shared" si="16"/>
        <v>0</v>
      </c>
      <c r="M145" s="71">
        <f t="shared" si="13"/>
        <v>0</v>
      </c>
      <c r="N145" s="41"/>
      <c r="O145" s="51">
        <f t="shared" si="14"/>
        <v>0</v>
      </c>
      <c r="P145" s="336">
        <f t="shared" si="17"/>
        <v>62400000</v>
      </c>
    </row>
    <row r="146" spans="1:16" ht="13" x14ac:dyDescent="0.25">
      <c r="A146" s="39">
        <v>12</v>
      </c>
      <c r="B146" s="64" t="s">
        <v>193</v>
      </c>
      <c r="C146" s="347"/>
      <c r="D146" s="348"/>
      <c r="E146" s="40"/>
      <c r="F146" s="45"/>
      <c r="G146" s="46">
        <v>40800000</v>
      </c>
      <c r="H146" s="47"/>
      <c r="I146" s="47"/>
      <c r="J146" s="49">
        <f>G146/G150*100</f>
        <v>21.932759963681931</v>
      </c>
      <c r="K146" s="72"/>
      <c r="L146" s="72">
        <f t="shared" si="16"/>
        <v>0</v>
      </c>
      <c r="M146" s="71">
        <f t="shared" si="13"/>
        <v>0</v>
      </c>
      <c r="N146" s="41"/>
      <c r="O146" s="51">
        <f t="shared" si="14"/>
        <v>0</v>
      </c>
      <c r="P146" s="336">
        <f>G146-N146</f>
        <v>40800000</v>
      </c>
    </row>
    <row r="147" spans="1:16" ht="13" x14ac:dyDescent="0.25">
      <c r="A147" s="39">
        <v>13</v>
      </c>
      <c r="B147" s="64" t="s">
        <v>194</v>
      </c>
      <c r="C147" s="347"/>
      <c r="D147" s="348"/>
      <c r="E147" s="40"/>
      <c r="F147" s="45"/>
      <c r="G147" s="46">
        <v>4158000</v>
      </c>
      <c r="H147" s="47"/>
      <c r="I147" s="47"/>
      <c r="J147" s="49">
        <f>G147/G150*100</f>
        <v>2.2352062727693496</v>
      </c>
      <c r="K147" s="72">
        <f>N147/G147*100</f>
        <v>74.147907647907658</v>
      </c>
      <c r="L147" s="72">
        <f>N147/G147*100</f>
        <v>74.147907647907658</v>
      </c>
      <c r="M147" s="71">
        <f t="shared" ref="M147" si="18">J147*K147/100</f>
        <v>1.6573586828732561</v>
      </c>
      <c r="N147" s="41">
        <v>3083070</v>
      </c>
      <c r="O147" s="52">
        <f t="shared" ref="O147" si="19">J147*L147/100</f>
        <v>1.6573586828732561</v>
      </c>
      <c r="P147" s="336">
        <f>G147-N147</f>
        <v>1074930</v>
      </c>
    </row>
    <row r="148" spans="1:16" ht="13" x14ac:dyDescent="0.25">
      <c r="A148" s="39"/>
      <c r="B148" s="64"/>
      <c r="C148" s="60"/>
      <c r="D148" s="61"/>
      <c r="E148" s="40"/>
      <c r="F148" s="45"/>
      <c r="G148" s="46"/>
      <c r="H148" s="47"/>
      <c r="I148" s="47"/>
      <c r="J148" s="49"/>
      <c r="K148" s="72"/>
      <c r="L148" s="72"/>
      <c r="M148" s="71"/>
      <c r="N148" s="41"/>
      <c r="O148" s="51"/>
      <c r="P148" s="336"/>
    </row>
    <row r="149" spans="1:16" ht="13" thickBot="1" x14ac:dyDescent="0.3">
      <c r="A149" s="13"/>
      <c r="B149" s="55"/>
      <c r="C149" s="56"/>
      <c r="D149" s="57"/>
      <c r="E149" s="14"/>
      <c r="F149" s="14"/>
      <c r="G149" s="15"/>
      <c r="H149" s="16"/>
      <c r="I149" s="16"/>
      <c r="J149" s="17"/>
      <c r="K149" s="18"/>
      <c r="L149" s="18"/>
      <c r="M149" s="19"/>
      <c r="N149" s="15"/>
      <c r="O149" s="19"/>
      <c r="P149" s="343"/>
    </row>
    <row r="150" spans="1:16" ht="13.5" thickBot="1" x14ac:dyDescent="0.35">
      <c r="A150" s="388" t="s">
        <v>21</v>
      </c>
      <c r="B150" s="389"/>
      <c r="C150" s="389"/>
      <c r="D150" s="389"/>
      <c r="E150" s="389"/>
      <c r="F150" s="390"/>
      <c r="G150" s="20">
        <f>SUM(G134:G147)</f>
        <v>186023100</v>
      </c>
      <c r="H150" s="21"/>
      <c r="I150" s="22"/>
      <c r="J150" s="4">
        <f>SUM(J134:J149)</f>
        <v>100.00000000000001</v>
      </c>
      <c r="K150" s="189">
        <f>SUM(K134:K135)/3</f>
        <v>13.888888888888891</v>
      </c>
      <c r="L150" s="189">
        <f>N150/G150*100</f>
        <v>29.780747659833644</v>
      </c>
      <c r="M150" s="5">
        <f>SUM(M134:M147)</f>
        <v>29.780747659833647</v>
      </c>
      <c r="N150" s="192">
        <f>SUM(N134:N148)</f>
        <v>55399070</v>
      </c>
      <c r="O150" s="5">
        <f>SUM(O134:O149)</f>
        <v>29.780747659833647</v>
      </c>
      <c r="P150" s="338">
        <f>SUM(P134:P147)</f>
        <v>130624030</v>
      </c>
    </row>
    <row r="152" spans="1:16" x14ac:dyDescent="0.25">
      <c r="L152" s="1" t="str">
        <f>L24</f>
        <v>Benteng, 30 Mei   2025</v>
      </c>
    </row>
    <row r="154" spans="1:16" x14ac:dyDescent="0.25">
      <c r="L154" s="1" t="s">
        <v>22</v>
      </c>
    </row>
    <row r="158" spans="1:16" x14ac:dyDescent="0.25">
      <c r="L158" s="2" t="s">
        <v>162</v>
      </c>
      <c r="M158" s="2"/>
      <c r="O158" s="2"/>
    </row>
    <row r="159" spans="1:16" x14ac:dyDescent="0.25">
      <c r="L159" s="162" t="s">
        <v>163</v>
      </c>
      <c r="M159" s="2"/>
      <c r="O159" s="2"/>
    </row>
    <row r="160" spans="1:16" x14ac:dyDescent="0.25">
      <c r="L160" s="162"/>
      <c r="M160" s="2"/>
      <c r="O160" s="2"/>
    </row>
    <row r="161" spans="1:15" x14ac:dyDescent="0.25">
      <c r="L161" s="2"/>
      <c r="M161" s="2"/>
      <c r="O161" s="2"/>
    </row>
    <row r="162" spans="1:15" x14ac:dyDescent="0.25">
      <c r="L162" s="2"/>
      <c r="M162" s="2"/>
      <c r="O162" s="2"/>
    </row>
    <row r="163" spans="1:15" x14ac:dyDescent="0.25">
      <c r="L163" s="2"/>
      <c r="M163" s="2"/>
      <c r="O163" s="2"/>
    </row>
    <row r="164" spans="1:15" x14ac:dyDescent="0.25">
      <c r="L164" s="2"/>
      <c r="M164" s="2"/>
      <c r="O164" s="2"/>
    </row>
    <row r="165" spans="1:15" x14ac:dyDescent="0.25">
      <c r="L165" s="2"/>
      <c r="M165" s="2"/>
      <c r="O165" s="2"/>
    </row>
    <row r="166" spans="1:15" x14ac:dyDescent="0.25">
      <c r="L166" s="2"/>
      <c r="M166" s="2"/>
      <c r="O166" s="2"/>
    </row>
    <row r="167" spans="1:15" x14ac:dyDescent="0.25">
      <c r="L167" s="2"/>
      <c r="M167" s="2"/>
      <c r="O167" s="2"/>
    </row>
    <row r="168" spans="1:15" ht="13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ht="13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x14ac:dyDescent="0.25">
      <c r="E170" s="301"/>
      <c r="F170" s="301"/>
      <c r="G170" s="301"/>
      <c r="H170" s="301"/>
      <c r="I170" s="301"/>
      <c r="J170" s="301"/>
      <c r="K170" s="301"/>
      <c r="L170" s="301"/>
      <c r="M170" s="301"/>
      <c r="N170" s="301"/>
    </row>
    <row r="172" spans="1:15" x14ac:dyDescent="0.25">
      <c r="G172" s="331">
        <v>2329200</v>
      </c>
      <c r="I172" s="331">
        <v>2016800</v>
      </c>
      <c r="L172" s="331">
        <v>1112478096</v>
      </c>
    </row>
    <row r="173" spans="1:15" x14ac:dyDescent="0.25">
      <c r="G173" s="331">
        <v>2502000</v>
      </c>
      <c r="I173" s="331">
        <v>7606200</v>
      </c>
      <c r="L173" s="1">
        <v>4</v>
      </c>
    </row>
    <row r="174" spans="1:15" x14ac:dyDescent="0.25">
      <c r="G174" s="331">
        <v>2116800</v>
      </c>
      <c r="I174" s="331">
        <v>3170000</v>
      </c>
    </row>
    <row r="175" spans="1:15" x14ac:dyDescent="0.25">
      <c r="G175" s="332">
        <v>2978800</v>
      </c>
      <c r="I175" s="332">
        <v>2016800</v>
      </c>
    </row>
    <row r="176" spans="1:15" x14ac:dyDescent="0.25">
      <c r="G176" s="332">
        <v>2116800</v>
      </c>
    </row>
    <row r="177" spans="7:15" x14ac:dyDescent="0.25">
      <c r="G177" s="332">
        <v>2116800</v>
      </c>
      <c r="I177" s="331">
        <f>I172+I173+I174+I175</f>
        <v>14809800</v>
      </c>
      <c r="L177" s="2"/>
      <c r="M177" s="2"/>
      <c r="O177" s="2"/>
    </row>
    <row r="178" spans="7:15" x14ac:dyDescent="0.25">
      <c r="G178" s="332">
        <v>2329200</v>
      </c>
      <c r="I178" s="332">
        <v>261339360</v>
      </c>
      <c r="L178" s="162"/>
      <c r="M178" s="2"/>
      <c r="O178" s="2"/>
    </row>
    <row r="179" spans="7:15" x14ac:dyDescent="0.25">
      <c r="G179" s="332">
        <v>2329200</v>
      </c>
      <c r="L179" s="2"/>
      <c r="M179" s="2"/>
      <c r="O179" s="2"/>
    </row>
    <row r="180" spans="7:15" x14ac:dyDescent="0.25">
      <c r="G180" s="332">
        <v>2502000</v>
      </c>
      <c r="L180" s="2"/>
      <c r="M180" s="2"/>
      <c r="O180" s="2"/>
    </row>
    <row r="181" spans="7:15" x14ac:dyDescent="0.25">
      <c r="G181" s="332">
        <v>2329200</v>
      </c>
      <c r="I181" s="239">
        <f>I177+I178</f>
        <v>276149160</v>
      </c>
      <c r="L181" s="2"/>
      <c r="M181" s="2"/>
      <c r="O181" s="2"/>
    </row>
    <row r="182" spans="7:15" x14ac:dyDescent="0.25">
      <c r="G182" s="332">
        <v>2502000</v>
      </c>
      <c r="L182" s="2"/>
      <c r="M182" s="2"/>
      <c r="O182" s="2"/>
    </row>
    <row r="183" spans="7:15" x14ac:dyDescent="0.25">
      <c r="G183" s="332">
        <v>2116800</v>
      </c>
      <c r="L183" s="2"/>
      <c r="M183" s="2"/>
      <c r="O183" s="2"/>
    </row>
    <row r="184" spans="7:15" x14ac:dyDescent="0.25">
      <c r="G184" s="332">
        <v>3238000</v>
      </c>
      <c r="L184" s="2"/>
      <c r="M184" s="2"/>
      <c r="O184" s="2"/>
    </row>
    <row r="185" spans="7:15" x14ac:dyDescent="0.25">
      <c r="G185" s="332">
        <v>3238000</v>
      </c>
      <c r="I185" s="333" t="s">
        <v>173</v>
      </c>
      <c r="L185" s="2"/>
      <c r="M185" s="2"/>
      <c r="O185" s="2"/>
    </row>
    <row r="186" spans="7:15" x14ac:dyDescent="0.25">
      <c r="G186" s="325">
        <f>SUM(G172:G185)</f>
        <v>34744800</v>
      </c>
      <c r="L186" s="2"/>
      <c r="M186" s="2"/>
      <c r="O186" s="2"/>
    </row>
    <row r="187" spans="7:15" x14ac:dyDescent="0.25">
      <c r="L187" s="2"/>
      <c r="M187" s="2"/>
      <c r="O187" s="2"/>
    </row>
    <row r="188" spans="7:15" x14ac:dyDescent="0.25">
      <c r="I188" s="331">
        <v>15768000</v>
      </c>
      <c r="L188" s="2"/>
      <c r="M188" s="2"/>
      <c r="O188" s="2"/>
    </row>
    <row r="189" spans="7:15" x14ac:dyDescent="0.25">
      <c r="I189" s="331">
        <v>5762992</v>
      </c>
      <c r="L189" s="2"/>
      <c r="M189" s="2"/>
      <c r="O189" s="2"/>
    </row>
    <row r="190" spans="7:15" x14ac:dyDescent="0.25">
      <c r="L190" s="2"/>
      <c r="M190" s="2"/>
      <c r="O190" s="2"/>
    </row>
    <row r="191" spans="7:15" x14ac:dyDescent="0.25">
      <c r="I191" s="239">
        <f>I188+I189</f>
        <v>21530992</v>
      </c>
      <c r="L191" s="2"/>
      <c r="M191" s="2"/>
      <c r="O191" s="2"/>
    </row>
    <row r="192" spans="7:15" x14ac:dyDescent="0.25">
      <c r="L192" s="2"/>
      <c r="M192" s="2"/>
      <c r="O192" s="2"/>
    </row>
    <row r="193" spans="7:15" x14ac:dyDescent="0.25">
      <c r="L193" s="2"/>
      <c r="M193" s="2"/>
      <c r="O193" s="2"/>
    </row>
    <row r="194" spans="7:15" x14ac:dyDescent="0.25">
      <c r="G194" s="331">
        <v>25788400</v>
      </c>
      <c r="L194" s="2"/>
      <c r="M194" s="2"/>
      <c r="O194" s="2"/>
    </row>
    <row r="195" spans="7:15" x14ac:dyDescent="0.25">
      <c r="G195" s="331">
        <v>2402000</v>
      </c>
      <c r="L195" s="2"/>
      <c r="M195" s="2"/>
      <c r="O195" s="2"/>
    </row>
    <row r="196" spans="7:15" x14ac:dyDescent="0.25">
      <c r="G196" s="239">
        <f>G194+G195</f>
        <v>28190400</v>
      </c>
      <c r="L196" s="2"/>
      <c r="M196" s="2"/>
      <c r="O196" s="2"/>
    </row>
    <row r="197" spans="7:15" x14ac:dyDescent="0.25">
      <c r="L197" s="2"/>
      <c r="M197" s="2"/>
      <c r="O197" s="2"/>
    </row>
    <row r="198" spans="7:15" x14ac:dyDescent="0.25">
      <c r="L198" s="2"/>
      <c r="M198" s="2"/>
      <c r="O198" s="2"/>
    </row>
    <row r="199" spans="7:15" x14ac:dyDescent="0.25">
      <c r="L199" s="2"/>
      <c r="M199" s="2"/>
      <c r="O199" s="2"/>
    </row>
    <row r="200" spans="7:15" x14ac:dyDescent="0.25">
      <c r="L200" s="2"/>
      <c r="M200" s="2"/>
      <c r="O200" s="2"/>
    </row>
    <row r="201" spans="7:15" x14ac:dyDescent="0.25">
      <c r="L201" s="2"/>
      <c r="M201" s="2"/>
      <c r="O201" s="2"/>
    </row>
    <row r="202" spans="7:15" x14ac:dyDescent="0.25">
      <c r="L202" s="2"/>
      <c r="M202" s="2"/>
      <c r="O202" s="2"/>
    </row>
    <row r="203" spans="7:15" x14ac:dyDescent="0.25">
      <c r="L203" s="2"/>
      <c r="M203" s="2"/>
      <c r="O203" s="2"/>
    </row>
    <row r="204" spans="7:15" x14ac:dyDescent="0.25">
      <c r="L204" s="2"/>
      <c r="M204" s="2"/>
      <c r="O204" s="2"/>
    </row>
    <row r="205" spans="7:15" x14ac:dyDescent="0.25">
      <c r="L205" s="1" t="e">
        <f>#REF!</f>
        <v>#REF!</v>
      </c>
      <c r="M205" s="2"/>
      <c r="O205" s="2"/>
    </row>
    <row r="206" spans="7:15" x14ac:dyDescent="0.25">
      <c r="M206" s="2"/>
      <c r="O206" s="2"/>
    </row>
    <row r="207" spans="7:15" x14ac:dyDescent="0.25">
      <c r="M207" s="2"/>
      <c r="O207" s="2"/>
    </row>
    <row r="208" spans="7:15" x14ac:dyDescent="0.25">
      <c r="M208" s="2"/>
      <c r="O208" s="2"/>
    </row>
  </sheetData>
  <mergeCells count="80">
    <mergeCell ref="A150:F150"/>
    <mergeCell ref="A106:F106"/>
    <mergeCell ref="P9:P11"/>
    <mergeCell ref="P48:P50"/>
    <mergeCell ref="A60:F60"/>
    <mergeCell ref="A48:A50"/>
    <mergeCell ref="B48:D50"/>
    <mergeCell ref="E48:F48"/>
    <mergeCell ref="E49:E50"/>
    <mergeCell ref="F49:F50"/>
    <mergeCell ref="B51:D51"/>
    <mergeCell ref="B52:D52"/>
    <mergeCell ref="F10:F11"/>
    <mergeCell ref="N49:O49"/>
    <mergeCell ref="H48:H50"/>
    <mergeCell ref="I48:I50"/>
    <mergeCell ref="A1:O1"/>
    <mergeCell ref="A2:O2"/>
    <mergeCell ref="A3:O3"/>
    <mergeCell ref="G9:G11"/>
    <mergeCell ref="M48:O48"/>
    <mergeCell ref="A9:A11"/>
    <mergeCell ref="B9:D11"/>
    <mergeCell ref="E9:F9"/>
    <mergeCell ref="B12:D12"/>
    <mergeCell ref="B13:D13"/>
    <mergeCell ref="K9:L9"/>
    <mergeCell ref="M9:O9"/>
    <mergeCell ref="K10:K11"/>
    <mergeCell ref="H9:H11"/>
    <mergeCell ref="I9:I11"/>
    <mergeCell ref="J9:J11"/>
    <mergeCell ref="N10:O10"/>
    <mergeCell ref="A22:F22"/>
    <mergeCell ref="B18:D18"/>
    <mergeCell ref="K48:L48"/>
    <mergeCell ref="E10:E11"/>
    <mergeCell ref="G48:G50"/>
    <mergeCell ref="L10:L11"/>
    <mergeCell ref="M10:M11"/>
    <mergeCell ref="J48:J50"/>
    <mergeCell ref="K49:K50"/>
    <mergeCell ref="L49:L50"/>
    <mergeCell ref="M49:M50"/>
    <mergeCell ref="M89:O89"/>
    <mergeCell ref="P89:P91"/>
    <mergeCell ref="K90:K91"/>
    <mergeCell ref="L90:L91"/>
    <mergeCell ref="M90:M91"/>
    <mergeCell ref="N90:O90"/>
    <mergeCell ref="K89:L89"/>
    <mergeCell ref="B92:D92"/>
    <mergeCell ref="B93:D93"/>
    <mergeCell ref="I89:I91"/>
    <mergeCell ref="J89:J91"/>
    <mergeCell ref="A89:A91"/>
    <mergeCell ref="B89:D91"/>
    <mergeCell ref="E89:F89"/>
    <mergeCell ref="G89:G91"/>
    <mergeCell ref="H89:H91"/>
    <mergeCell ref="E90:E91"/>
    <mergeCell ref="F90:F91"/>
    <mergeCell ref="P129:P131"/>
    <mergeCell ref="E130:E131"/>
    <mergeCell ref="F130:F131"/>
    <mergeCell ref="K130:K131"/>
    <mergeCell ref="L130:L131"/>
    <mergeCell ref="M130:M131"/>
    <mergeCell ref="N130:O130"/>
    <mergeCell ref="G129:G131"/>
    <mergeCell ref="H129:H131"/>
    <mergeCell ref="I129:I131"/>
    <mergeCell ref="J129:J131"/>
    <mergeCell ref="K129:L129"/>
    <mergeCell ref="E129:F129"/>
    <mergeCell ref="B132:D132"/>
    <mergeCell ref="B133:D133"/>
    <mergeCell ref="M129:O129"/>
    <mergeCell ref="A129:A131"/>
    <mergeCell ref="B129:D131"/>
  </mergeCells>
  <pageMargins left="0.7" right="0.7" top="0.75" bottom="0.75" header="0.3" footer="0.3"/>
  <pageSetup paperSize="5" scale="85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P329"/>
  <sheetViews>
    <sheetView view="pageBreakPreview" topLeftCell="A275" zoomScaleSheetLayoutView="100" workbookViewId="0">
      <selection activeCell="D305" sqref="D305"/>
    </sheetView>
  </sheetViews>
  <sheetFormatPr defaultColWidth="9.1796875" defaultRowHeight="12.5" x14ac:dyDescent="0.25"/>
  <cols>
    <col min="1" max="1" width="8.81640625" style="1" customWidth="1"/>
    <col min="2" max="2" width="2" style="1" customWidth="1"/>
    <col min="3" max="3" width="8.54296875" style="1" customWidth="1"/>
    <col min="4" max="4" width="39.08984375" style="1" customWidth="1"/>
    <col min="5" max="5" width="5.81640625" style="1" customWidth="1"/>
    <col min="6" max="6" width="5.453125" style="1" customWidth="1"/>
    <col min="7" max="7" width="12" style="1" customWidth="1"/>
    <col min="8" max="8" width="7.81640625" style="1" customWidth="1"/>
    <col min="9" max="9" width="10.453125" style="1" customWidth="1"/>
    <col min="10" max="10" width="7.453125" style="1" customWidth="1"/>
    <col min="11" max="11" width="11.36328125" style="1" customWidth="1"/>
    <col min="12" max="12" width="10.26953125" style="1" customWidth="1"/>
    <col min="13" max="13" width="11.1796875" style="1" customWidth="1"/>
    <col min="14" max="14" width="12" style="1" customWidth="1"/>
    <col min="15" max="15" width="9.36328125" style="1" customWidth="1"/>
    <col min="16" max="16" width="12.453125" style="1" customWidth="1"/>
    <col min="17" max="17" width="10.1796875" style="1" bestFit="1" customWidth="1"/>
    <col min="18" max="16384" width="9.1796875" style="1"/>
  </cols>
  <sheetData>
    <row r="1" spans="1:16" ht="14.25" customHeight="1" x14ac:dyDescent="0.25">
      <c r="A1" s="412" t="s">
        <v>11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6" ht="14.25" customHeight="1" x14ac:dyDescent="0.25">
      <c r="A2" s="412" t="s">
        <v>24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</row>
    <row r="3" spans="1:16" ht="15" customHeight="1" x14ac:dyDescent="0.25">
      <c r="A3" s="412" t="s">
        <v>212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</row>
    <row r="4" spans="1:16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ht="13" x14ac:dyDescent="0.3">
      <c r="A5" s="6" t="s">
        <v>33</v>
      </c>
      <c r="B5" s="6" t="s">
        <v>30</v>
      </c>
      <c r="C5" s="6" t="s">
        <v>76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13" x14ac:dyDescent="0.3">
      <c r="A6" s="6" t="s">
        <v>26</v>
      </c>
      <c r="B6" s="6" t="s">
        <v>30</v>
      </c>
      <c r="C6" s="6" t="s">
        <v>65</v>
      </c>
      <c r="D6" s="6"/>
      <c r="E6" s="6"/>
      <c r="F6" s="6"/>
      <c r="G6" s="6"/>
      <c r="H6" s="6"/>
      <c r="I6" s="259"/>
      <c r="J6" s="6"/>
      <c r="K6" s="6"/>
      <c r="L6" s="6"/>
      <c r="M6" s="6"/>
      <c r="N6" s="6"/>
      <c r="O6" s="6"/>
    </row>
    <row r="7" spans="1:16" ht="13" x14ac:dyDescent="0.3">
      <c r="A7" s="6" t="s">
        <v>32</v>
      </c>
      <c r="B7" s="6" t="s">
        <v>30</v>
      </c>
      <c r="C7" s="6" t="s">
        <v>31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15" customHeight="1" thickBot="1" x14ac:dyDescent="0.3">
      <c r="E8" s="7"/>
      <c r="F8" s="7"/>
      <c r="G8" s="7"/>
      <c r="H8" s="7"/>
      <c r="I8" s="7"/>
      <c r="J8" s="7"/>
      <c r="K8" s="7"/>
      <c r="L8" s="7"/>
      <c r="M8" s="7" t="str">
        <f>'B'' IDA'!M8</f>
        <v>Keadaan  Mei 2025</v>
      </c>
      <c r="N8" s="7"/>
    </row>
    <row r="9" spans="1:16" ht="26.25" customHeight="1" thickBot="1" x14ac:dyDescent="0.35">
      <c r="A9" s="395" t="s">
        <v>12</v>
      </c>
      <c r="B9" s="398" t="s">
        <v>13</v>
      </c>
      <c r="C9" s="399"/>
      <c r="D9" s="400"/>
      <c r="E9" s="391" t="s">
        <v>14</v>
      </c>
      <c r="F9" s="393"/>
      <c r="G9" s="395" t="s">
        <v>47</v>
      </c>
      <c r="H9" s="395" t="s">
        <v>15</v>
      </c>
      <c r="I9" s="395" t="s">
        <v>16</v>
      </c>
      <c r="J9" s="395" t="s">
        <v>42</v>
      </c>
      <c r="K9" s="388" t="s">
        <v>17</v>
      </c>
      <c r="L9" s="390"/>
      <c r="M9" s="391" t="s">
        <v>3</v>
      </c>
      <c r="N9" s="392"/>
      <c r="O9" s="393"/>
      <c r="P9" s="394" t="s">
        <v>4</v>
      </c>
    </row>
    <row r="10" spans="1:16" ht="13.9" customHeight="1" thickBot="1" x14ac:dyDescent="0.35">
      <c r="A10" s="397"/>
      <c r="B10" s="401"/>
      <c r="C10" s="402"/>
      <c r="D10" s="403"/>
      <c r="E10" s="395" t="s">
        <v>18</v>
      </c>
      <c r="F10" s="395" t="s">
        <v>19</v>
      </c>
      <c r="G10" s="397"/>
      <c r="H10" s="397"/>
      <c r="I10" s="397"/>
      <c r="J10" s="397"/>
      <c r="K10" s="395" t="s">
        <v>8</v>
      </c>
      <c r="L10" s="395" t="s">
        <v>9</v>
      </c>
      <c r="M10" s="395" t="s">
        <v>8</v>
      </c>
      <c r="N10" s="388" t="s">
        <v>9</v>
      </c>
      <c r="O10" s="390"/>
      <c r="P10" s="394"/>
    </row>
    <row r="11" spans="1:16" ht="13.5" thickBot="1" x14ac:dyDescent="0.35">
      <c r="A11" s="396"/>
      <c r="B11" s="404"/>
      <c r="C11" s="405"/>
      <c r="D11" s="406"/>
      <c r="E11" s="396"/>
      <c r="F11" s="396"/>
      <c r="G11" s="396"/>
      <c r="H11" s="396"/>
      <c r="I11" s="396"/>
      <c r="J11" s="396"/>
      <c r="K11" s="396"/>
      <c r="L11" s="396"/>
      <c r="M11" s="396"/>
      <c r="N11" s="8" t="s">
        <v>20</v>
      </c>
      <c r="O11" s="8" t="s">
        <v>10</v>
      </c>
      <c r="P11" s="394"/>
    </row>
    <row r="12" spans="1:16" ht="13.5" thickBot="1" x14ac:dyDescent="0.35">
      <c r="A12" s="9">
        <v>1</v>
      </c>
      <c r="B12" s="382">
        <v>2</v>
      </c>
      <c r="C12" s="407"/>
      <c r="D12" s="408"/>
      <c r="E12" s="10">
        <v>3</v>
      </c>
      <c r="F12" s="10">
        <v>4</v>
      </c>
      <c r="G12" s="10">
        <v>5</v>
      </c>
      <c r="H12" s="10">
        <v>6</v>
      </c>
      <c r="I12" s="10">
        <v>7</v>
      </c>
      <c r="J12" s="10">
        <v>8</v>
      </c>
      <c r="K12" s="10">
        <v>9</v>
      </c>
      <c r="L12" s="10">
        <v>10</v>
      </c>
      <c r="M12" s="10">
        <v>11</v>
      </c>
      <c r="N12" s="10">
        <v>12</v>
      </c>
      <c r="O12" s="10">
        <v>13</v>
      </c>
      <c r="P12" s="10">
        <v>14</v>
      </c>
    </row>
    <row r="13" spans="1:16" ht="13" x14ac:dyDescent="0.3">
      <c r="A13" s="11"/>
      <c r="B13" s="409"/>
      <c r="C13" s="410"/>
      <c r="D13" s="4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7"/>
    </row>
    <row r="14" spans="1:16" ht="15" customHeight="1" x14ac:dyDescent="0.25">
      <c r="A14" s="39">
        <v>1</v>
      </c>
      <c r="B14" s="265" t="s">
        <v>86</v>
      </c>
      <c r="C14" s="266"/>
      <c r="D14" s="267"/>
      <c r="E14" s="40"/>
      <c r="F14" s="40"/>
      <c r="G14" s="41">
        <v>216300</v>
      </c>
      <c r="H14" s="28"/>
      <c r="I14" s="28"/>
      <c r="J14" s="75">
        <f>G14/G22*100</f>
        <v>3.2791110167821351</v>
      </c>
      <c r="K14" s="76"/>
      <c r="L14" s="76"/>
      <c r="M14" s="75">
        <f t="shared" ref="M14:M17" si="0">J14*K14/100</f>
        <v>0</v>
      </c>
      <c r="N14" s="86"/>
      <c r="O14" s="75">
        <f>J14*L14/100</f>
        <v>0</v>
      </c>
      <c r="P14" s="140">
        <f t="shared" ref="P14:P17" si="1">G14-N14</f>
        <v>216300</v>
      </c>
    </row>
    <row r="15" spans="1:16" ht="15" customHeight="1" x14ac:dyDescent="0.25">
      <c r="A15" s="39">
        <v>2</v>
      </c>
      <c r="B15" s="64" t="s">
        <v>85</v>
      </c>
      <c r="C15" s="60"/>
      <c r="D15" s="61"/>
      <c r="E15" s="45"/>
      <c r="F15" s="45"/>
      <c r="G15" s="46">
        <v>100000</v>
      </c>
      <c r="H15" s="33"/>
      <c r="I15" s="33"/>
      <c r="J15" s="75">
        <f>G15/G22*100</f>
        <v>1.5160013947212831</v>
      </c>
      <c r="K15" s="76"/>
      <c r="L15" s="76"/>
      <c r="M15" s="75">
        <f t="shared" si="0"/>
        <v>0</v>
      </c>
      <c r="N15" s="328"/>
      <c r="O15" s="75">
        <f>J15*L15/100</f>
        <v>0</v>
      </c>
      <c r="P15" s="330">
        <f>G15-N15</f>
        <v>100000</v>
      </c>
    </row>
    <row r="16" spans="1:16" ht="15" customHeight="1" x14ac:dyDescent="0.25">
      <c r="A16" s="151">
        <v>3</v>
      </c>
      <c r="B16" s="157" t="s">
        <v>158</v>
      </c>
      <c r="C16" s="157"/>
      <c r="D16" s="237"/>
      <c r="E16" s="14"/>
      <c r="F16" s="14"/>
      <c r="G16" s="15">
        <v>332000</v>
      </c>
      <c r="H16" s="16"/>
      <c r="I16" s="16"/>
      <c r="J16" s="154">
        <f>G16/G22*100</f>
        <v>5.03312463047466</v>
      </c>
      <c r="K16" s="76"/>
      <c r="L16" s="76"/>
      <c r="M16" s="75">
        <f t="shared" si="0"/>
        <v>0</v>
      </c>
      <c r="N16" s="156"/>
      <c r="O16" s="75">
        <f>J16*L16/100</f>
        <v>0</v>
      </c>
      <c r="P16" s="158">
        <f>G16-N16</f>
        <v>332000</v>
      </c>
    </row>
    <row r="17" spans="1:16" ht="15" customHeight="1" x14ac:dyDescent="0.25">
      <c r="A17" s="151">
        <v>4</v>
      </c>
      <c r="B17" s="157" t="s">
        <v>159</v>
      </c>
      <c r="C17" s="157"/>
      <c r="D17" s="237"/>
      <c r="E17" s="14"/>
      <c r="F17" s="14"/>
      <c r="G17" s="15">
        <v>5948000</v>
      </c>
      <c r="H17" s="16"/>
      <c r="I17" s="16"/>
      <c r="J17" s="154">
        <f>G17/G22*100</f>
        <v>90.171762958021915</v>
      </c>
      <c r="K17" s="76"/>
      <c r="L17" s="76"/>
      <c r="M17" s="75">
        <f t="shared" si="0"/>
        <v>0</v>
      </c>
      <c r="N17" s="156"/>
      <c r="O17" s="75">
        <f>J17*L17/100</f>
        <v>0</v>
      </c>
      <c r="P17" s="158">
        <f t="shared" si="1"/>
        <v>5948000</v>
      </c>
    </row>
    <row r="18" spans="1:16" ht="15" customHeight="1" x14ac:dyDescent="0.25">
      <c r="A18" s="151"/>
      <c r="B18" s="157"/>
      <c r="C18" s="157"/>
      <c r="D18" s="237"/>
      <c r="E18" s="14"/>
      <c r="F18" s="14"/>
      <c r="G18" s="15"/>
      <c r="H18" s="16"/>
      <c r="I18" s="16"/>
      <c r="J18" s="154"/>
      <c r="K18" s="76"/>
      <c r="L18" s="76"/>
      <c r="M18" s="75"/>
      <c r="N18" s="156"/>
      <c r="O18" s="75"/>
      <c r="P18" s="158"/>
    </row>
    <row r="19" spans="1:16" ht="15" customHeight="1" x14ac:dyDescent="0.25">
      <c r="A19" s="39"/>
      <c r="B19" s="64"/>
      <c r="C19" s="60"/>
      <c r="D19" s="61"/>
      <c r="E19" s="45"/>
      <c r="F19" s="45"/>
      <c r="G19" s="46"/>
      <c r="H19" s="33"/>
      <c r="I19" s="33"/>
      <c r="J19" s="75"/>
      <c r="K19" s="76"/>
      <c r="L19" s="76"/>
      <c r="M19" s="75"/>
      <c r="N19" s="86"/>
      <c r="O19" s="75"/>
      <c r="P19" s="140"/>
    </row>
    <row r="20" spans="1:16" x14ac:dyDescent="0.25">
      <c r="A20" s="39"/>
      <c r="B20" s="64"/>
      <c r="C20" s="60"/>
      <c r="D20" s="61"/>
      <c r="E20" s="45"/>
      <c r="F20" s="45"/>
      <c r="G20" s="46"/>
      <c r="H20" s="33"/>
      <c r="I20" s="33"/>
      <c r="J20" s="75"/>
      <c r="K20" s="76"/>
      <c r="L20" s="76"/>
      <c r="M20" s="75"/>
      <c r="N20" s="86"/>
      <c r="O20" s="75"/>
      <c r="P20" s="140"/>
    </row>
    <row r="21" spans="1:16" ht="13" thickBot="1" x14ac:dyDescent="0.3">
      <c r="A21" s="13"/>
      <c r="B21" s="55"/>
      <c r="C21" s="56"/>
      <c r="D21" s="57"/>
      <c r="E21" s="14"/>
      <c r="F21" s="14"/>
      <c r="G21" s="15"/>
      <c r="H21" s="16"/>
      <c r="I21" s="16"/>
      <c r="J21" s="17"/>
      <c r="K21" s="18"/>
      <c r="L21" s="18"/>
      <c r="M21" s="19"/>
      <c r="N21" s="15"/>
      <c r="O21" s="19"/>
      <c r="P21" s="158"/>
    </row>
    <row r="22" spans="1:16" ht="14.5" customHeight="1" thickBot="1" x14ac:dyDescent="0.35">
      <c r="A22" s="388" t="s">
        <v>21</v>
      </c>
      <c r="B22" s="389"/>
      <c r="C22" s="389"/>
      <c r="D22" s="389"/>
      <c r="E22" s="389"/>
      <c r="F22" s="390"/>
      <c r="G22" s="20">
        <f>SUM(G14:G21)</f>
        <v>6596300</v>
      </c>
      <c r="H22" s="21"/>
      <c r="I22" s="22"/>
      <c r="J22" s="4">
        <f>SUM(J14:J21)</f>
        <v>100</v>
      </c>
      <c r="K22" s="189">
        <f>SUM(K14:K20)/6</f>
        <v>0</v>
      </c>
      <c r="L22" s="189">
        <f>N22/G22*100</f>
        <v>0</v>
      </c>
      <c r="M22" s="5">
        <f>SUM(M14:M21)</f>
        <v>0</v>
      </c>
      <c r="N22" s="23">
        <f>SUM(N14:N17)</f>
        <v>0</v>
      </c>
      <c r="O22" s="4">
        <f>SUM(O14:O21)</f>
        <v>0</v>
      </c>
      <c r="P22" s="205">
        <f>SUM(P14:P17)</f>
        <v>6596300</v>
      </c>
    </row>
    <row r="24" spans="1:16" x14ac:dyDescent="0.25">
      <c r="L24" s="162" t="s">
        <v>240</v>
      </c>
      <c r="M24" s="162"/>
      <c r="N24" s="162"/>
    </row>
    <row r="25" spans="1:16" x14ac:dyDescent="0.25">
      <c r="L25" s="325"/>
      <c r="M25" s="239"/>
    </row>
    <row r="26" spans="1:16" x14ac:dyDescent="0.25">
      <c r="L26" s="1" t="s">
        <v>22</v>
      </c>
    </row>
    <row r="30" spans="1:16" x14ac:dyDescent="0.25">
      <c r="L30" s="2" t="s">
        <v>62</v>
      </c>
      <c r="M30" s="2"/>
      <c r="O30" s="2"/>
    </row>
    <row r="31" spans="1:16" x14ac:dyDescent="0.25">
      <c r="L31" s="162" t="s">
        <v>63</v>
      </c>
      <c r="M31" s="2"/>
      <c r="O31" s="2"/>
    </row>
    <row r="32" spans="1:16" x14ac:dyDescent="0.25">
      <c r="L32" s="162"/>
      <c r="M32" s="2"/>
      <c r="O32" s="2"/>
    </row>
    <row r="33" spans="1:16" x14ac:dyDescent="0.25">
      <c r="L33" s="162"/>
      <c r="M33" s="2"/>
      <c r="O33" s="2"/>
    </row>
    <row r="34" spans="1:16" x14ac:dyDescent="0.25">
      <c r="L34" s="162"/>
      <c r="M34" s="2"/>
      <c r="O34" s="2"/>
    </row>
    <row r="35" spans="1:16" x14ac:dyDescent="0.25">
      <c r="L35" s="162"/>
      <c r="M35" s="2"/>
      <c r="O35" s="2"/>
    </row>
    <row r="36" spans="1:16" x14ac:dyDescent="0.25">
      <c r="L36" s="162"/>
      <c r="M36" s="2"/>
      <c r="O36" s="2"/>
    </row>
    <row r="37" spans="1:16" x14ac:dyDescent="0.25">
      <c r="L37" s="162"/>
      <c r="M37" s="2"/>
      <c r="O37" s="2"/>
    </row>
    <row r="38" spans="1:16" x14ac:dyDescent="0.25">
      <c r="L38" s="162"/>
      <c r="M38" s="2"/>
      <c r="O38" s="2"/>
    </row>
    <row r="39" spans="1:16" ht="13" x14ac:dyDescent="0.3">
      <c r="A39" s="6" t="s">
        <v>26</v>
      </c>
      <c r="B39" s="6" t="s">
        <v>30</v>
      </c>
      <c r="C39" s="6" t="s">
        <v>126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6" ht="13" x14ac:dyDescent="0.3">
      <c r="A40" s="6" t="s">
        <v>32</v>
      </c>
      <c r="B40" s="6" t="s">
        <v>30</v>
      </c>
      <c r="C40" s="6" t="s">
        <v>31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6" ht="13" thickBot="1" x14ac:dyDescent="0.3">
      <c r="E41" s="7"/>
      <c r="F41" s="7"/>
      <c r="G41" s="7"/>
      <c r="H41" s="7"/>
      <c r="I41" s="7"/>
      <c r="J41" s="7"/>
      <c r="K41" s="7"/>
      <c r="L41" s="7"/>
      <c r="M41" s="7" t="str">
        <f>M8</f>
        <v>Keadaan  Mei 2025</v>
      </c>
      <c r="N41" s="7"/>
    </row>
    <row r="42" spans="1:16" ht="25.5" customHeight="1" thickBot="1" x14ac:dyDescent="0.35">
      <c r="A42" s="395" t="s">
        <v>12</v>
      </c>
      <c r="B42" s="398" t="s">
        <v>13</v>
      </c>
      <c r="C42" s="399"/>
      <c r="D42" s="400"/>
      <c r="E42" s="391" t="s">
        <v>14</v>
      </c>
      <c r="F42" s="393"/>
      <c r="G42" s="395" t="s">
        <v>47</v>
      </c>
      <c r="H42" s="395" t="s">
        <v>15</v>
      </c>
      <c r="I42" s="395" t="s">
        <v>16</v>
      </c>
      <c r="J42" s="395" t="s">
        <v>39</v>
      </c>
      <c r="K42" s="388" t="s">
        <v>17</v>
      </c>
      <c r="L42" s="390"/>
      <c r="M42" s="391" t="s">
        <v>3</v>
      </c>
      <c r="N42" s="392"/>
      <c r="O42" s="393"/>
      <c r="P42" s="394" t="s">
        <v>4</v>
      </c>
    </row>
    <row r="43" spans="1:16" ht="13.5" thickBot="1" x14ac:dyDescent="0.35">
      <c r="A43" s="397"/>
      <c r="B43" s="401"/>
      <c r="C43" s="402"/>
      <c r="D43" s="403"/>
      <c r="E43" s="395" t="s">
        <v>18</v>
      </c>
      <c r="F43" s="395" t="s">
        <v>19</v>
      </c>
      <c r="G43" s="397"/>
      <c r="H43" s="397"/>
      <c r="I43" s="397"/>
      <c r="J43" s="397"/>
      <c r="K43" s="395" t="s">
        <v>8</v>
      </c>
      <c r="L43" s="395" t="s">
        <v>9</v>
      </c>
      <c r="M43" s="395" t="s">
        <v>8</v>
      </c>
      <c r="N43" s="388" t="s">
        <v>9</v>
      </c>
      <c r="O43" s="390"/>
      <c r="P43" s="394"/>
    </row>
    <row r="44" spans="1:16" ht="13.5" thickBot="1" x14ac:dyDescent="0.35">
      <c r="A44" s="396"/>
      <c r="B44" s="404"/>
      <c r="C44" s="405"/>
      <c r="D44" s="406"/>
      <c r="E44" s="396"/>
      <c r="F44" s="396"/>
      <c r="G44" s="396"/>
      <c r="H44" s="396"/>
      <c r="I44" s="396"/>
      <c r="J44" s="396"/>
      <c r="K44" s="396"/>
      <c r="L44" s="396"/>
      <c r="M44" s="396"/>
      <c r="N44" s="8" t="s">
        <v>20</v>
      </c>
      <c r="O44" s="8" t="s">
        <v>10</v>
      </c>
      <c r="P44" s="394"/>
    </row>
    <row r="45" spans="1:16" ht="13.5" thickBot="1" x14ac:dyDescent="0.35">
      <c r="A45" s="9">
        <v>1</v>
      </c>
      <c r="B45" s="382">
        <v>2</v>
      </c>
      <c r="C45" s="407"/>
      <c r="D45" s="408"/>
      <c r="E45" s="10">
        <v>3</v>
      </c>
      <c r="F45" s="10">
        <v>4</v>
      </c>
      <c r="G45" s="10">
        <v>5</v>
      </c>
      <c r="H45" s="10">
        <v>6</v>
      </c>
      <c r="I45" s="10">
        <v>7</v>
      </c>
      <c r="J45" s="10">
        <v>8</v>
      </c>
      <c r="K45" s="10">
        <v>9</v>
      </c>
      <c r="L45" s="10">
        <v>10</v>
      </c>
      <c r="M45" s="10">
        <v>11</v>
      </c>
      <c r="N45" s="10">
        <v>12</v>
      </c>
      <c r="O45" s="10">
        <v>13</v>
      </c>
      <c r="P45" s="10">
        <v>14</v>
      </c>
    </row>
    <row r="46" spans="1:16" ht="13" x14ac:dyDescent="0.3">
      <c r="A46" s="11"/>
      <c r="B46" s="409"/>
      <c r="C46" s="410"/>
      <c r="D46" s="411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7"/>
    </row>
    <row r="47" spans="1:16" ht="13" x14ac:dyDescent="0.25">
      <c r="A47" s="39">
        <v>1</v>
      </c>
      <c r="B47" s="309" t="s">
        <v>86</v>
      </c>
      <c r="C47" s="310"/>
      <c r="D47" s="311"/>
      <c r="E47" s="40"/>
      <c r="F47" s="40"/>
      <c r="G47" s="41">
        <v>536000</v>
      </c>
      <c r="H47" s="28"/>
      <c r="I47" s="28"/>
      <c r="J47" s="75">
        <f>G47/G57*100</f>
        <v>0.65469886905656183</v>
      </c>
      <c r="K47" s="76"/>
      <c r="L47" s="76"/>
      <c r="M47" s="75">
        <f t="shared" ref="M47:M56" si="2">J47*K47/100</f>
        <v>0</v>
      </c>
      <c r="N47" s="86"/>
      <c r="O47" s="75">
        <f t="shared" ref="O47:O56" si="3">J47*L47/100</f>
        <v>0</v>
      </c>
      <c r="P47" s="140">
        <f t="shared" ref="P47:P56" si="4">G47-N47</f>
        <v>536000</v>
      </c>
    </row>
    <row r="48" spans="1:16" ht="13" x14ac:dyDescent="0.25">
      <c r="A48" s="39">
        <v>2</v>
      </c>
      <c r="B48" s="64" t="s">
        <v>157</v>
      </c>
      <c r="C48" s="60"/>
      <c r="D48" s="61"/>
      <c r="E48" s="40"/>
      <c r="F48" s="40"/>
      <c r="G48" s="46">
        <v>922200</v>
      </c>
      <c r="H48" s="33"/>
      <c r="I48" s="33"/>
      <c r="J48" s="75">
        <f>G48/G57*100</f>
        <v>1.1264240616491816</v>
      </c>
      <c r="K48" s="76"/>
      <c r="L48" s="76"/>
      <c r="M48" s="75">
        <f t="shared" si="2"/>
        <v>0</v>
      </c>
      <c r="N48" s="86"/>
      <c r="O48" s="75">
        <f t="shared" si="3"/>
        <v>0</v>
      </c>
      <c r="P48" s="140">
        <f t="shared" si="4"/>
        <v>922200</v>
      </c>
    </row>
    <row r="49" spans="1:16" x14ac:dyDescent="0.25">
      <c r="A49" s="39">
        <v>3</v>
      </c>
      <c r="B49" s="64" t="s">
        <v>85</v>
      </c>
      <c r="C49" s="60"/>
      <c r="D49" s="61"/>
      <c r="E49" s="45"/>
      <c r="F49" s="45"/>
      <c r="G49" s="46">
        <v>956700</v>
      </c>
      <c r="H49" s="33"/>
      <c r="I49" s="33"/>
      <c r="J49" s="75">
        <f>G49/G57*100</f>
        <v>1.1685641940791283</v>
      </c>
      <c r="K49" s="76"/>
      <c r="L49" s="76"/>
      <c r="M49" s="75">
        <f t="shared" si="2"/>
        <v>0</v>
      </c>
      <c r="N49" s="86"/>
      <c r="O49" s="75">
        <f t="shared" si="3"/>
        <v>0</v>
      </c>
      <c r="P49" s="140">
        <f t="shared" si="4"/>
        <v>956700</v>
      </c>
    </row>
    <row r="50" spans="1:16" x14ac:dyDescent="0.25">
      <c r="A50" s="39">
        <v>4</v>
      </c>
      <c r="B50" s="157" t="s">
        <v>158</v>
      </c>
      <c r="C50" s="157"/>
      <c r="D50" s="237"/>
      <c r="E50" s="14"/>
      <c r="F50" s="14"/>
      <c r="G50" s="46">
        <v>1525800</v>
      </c>
      <c r="H50" s="16"/>
      <c r="I50" s="16"/>
      <c r="J50" s="75">
        <f>G50/G57*100</f>
        <v>1.8636931612061605</v>
      </c>
      <c r="K50" s="76"/>
      <c r="L50" s="76"/>
      <c r="M50" s="75">
        <f t="shared" si="2"/>
        <v>0</v>
      </c>
      <c r="N50" s="86"/>
      <c r="O50" s="75">
        <f t="shared" si="3"/>
        <v>0</v>
      </c>
      <c r="P50" s="140">
        <f>G50-N50</f>
        <v>1525800</v>
      </c>
    </row>
    <row r="51" spans="1:16" x14ac:dyDescent="0.25">
      <c r="A51" s="39"/>
      <c r="B51" s="157" t="s">
        <v>213</v>
      </c>
      <c r="C51" s="157"/>
      <c r="D51" s="237"/>
      <c r="E51" s="14"/>
      <c r="F51" s="14"/>
      <c r="G51" s="46">
        <v>260000</v>
      </c>
      <c r="H51" s="16"/>
      <c r="I51" s="16"/>
      <c r="J51" s="75">
        <f>G51/G57*100</f>
        <v>0.31757780961698895</v>
      </c>
      <c r="K51" s="76"/>
      <c r="L51" s="76"/>
      <c r="M51" s="75"/>
      <c r="N51" s="86"/>
      <c r="O51" s="75"/>
      <c r="P51" s="140">
        <f>G51-N51</f>
        <v>260000</v>
      </c>
    </row>
    <row r="52" spans="1:16" x14ac:dyDescent="0.25">
      <c r="A52" s="39">
        <v>5</v>
      </c>
      <c r="B52" s="157" t="s">
        <v>68</v>
      </c>
      <c r="C52" s="157"/>
      <c r="D52" s="237"/>
      <c r="E52" s="14"/>
      <c r="F52" s="14"/>
      <c r="G52" s="46">
        <v>1200000</v>
      </c>
      <c r="H52" s="16"/>
      <c r="I52" s="16"/>
      <c r="J52" s="75">
        <f>G52/G57*100</f>
        <v>1.4657437366937951</v>
      </c>
      <c r="K52" s="76"/>
      <c r="L52" s="76"/>
      <c r="M52" s="75">
        <f t="shared" si="2"/>
        <v>0</v>
      </c>
      <c r="N52" s="86"/>
      <c r="O52" s="75">
        <f t="shared" si="3"/>
        <v>0</v>
      </c>
      <c r="P52" s="140">
        <f>G52-N52</f>
        <v>1200000</v>
      </c>
    </row>
    <row r="53" spans="1:16" x14ac:dyDescent="0.25">
      <c r="A53" s="39"/>
      <c r="B53" s="157" t="s">
        <v>207</v>
      </c>
      <c r="C53" s="157"/>
      <c r="D53" s="237"/>
      <c r="E53" s="14"/>
      <c r="F53" s="14"/>
      <c r="G53" s="46">
        <v>9300000</v>
      </c>
      <c r="H53" s="16"/>
      <c r="I53" s="16"/>
      <c r="J53" s="75">
        <f>G53/G57*100</f>
        <v>11.359513959376914</v>
      </c>
      <c r="K53" s="76"/>
      <c r="L53" s="76"/>
      <c r="M53" s="75">
        <f t="shared" si="2"/>
        <v>0</v>
      </c>
      <c r="N53" s="86"/>
      <c r="O53" s="75">
        <f t="shared" si="3"/>
        <v>0</v>
      </c>
      <c r="P53" s="140">
        <f>G53-N53</f>
        <v>9300000</v>
      </c>
    </row>
    <row r="54" spans="1:16" x14ac:dyDescent="0.25">
      <c r="A54" s="39">
        <v>6</v>
      </c>
      <c r="B54" s="157" t="s">
        <v>181</v>
      </c>
      <c r="C54" s="157"/>
      <c r="D54" s="237"/>
      <c r="E54" s="14"/>
      <c r="F54" s="14"/>
      <c r="G54" s="46">
        <v>3600000</v>
      </c>
      <c r="H54" s="16"/>
      <c r="I54" s="16"/>
      <c r="J54" s="75">
        <f>G54/G57*100</f>
        <v>4.3972312100813857</v>
      </c>
      <c r="K54" s="76">
        <f>N53:N54/G54*100</f>
        <v>41.666666666666671</v>
      </c>
      <c r="L54" s="76">
        <f>N54/G54*100</f>
        <v>41.666666666666671</v>
      </c>
      <c r="M54" s="72">
        <f>J54*K54/100</f>
        <v>1.8321796708672442</v>
      </c>
      <c r="N54" s="86">
        <v>1500000</v>
      </c>
      <c r="O54" s="75">
        <f t="shared" si="3"/>
        <v>1.8321796708672442</v>
      </c>
      <c r="P54" s="140">
        <f>G54-N54</f>
        <v>2100000</v>
      </c>
    </row>
    <row r="55" spans="1:16" x14ac:dyDescent="0.25">
      <c r="A55" s="39">
        <v>7</v>
      </c>
      <c r="B55" s="157" t="s">
        <v>159</v>
      </c>
      <c r="C55" s="157"/>
      <c r="D55" s="237"/>
      <c r="E55" s="14"/>
      <c r="F55" s="14"/>
      <c r="G55" s="46">
        <v>63569000</v>
      </c>
      <c r="H55" s="16"/>
      <c r="I55" s="16"/>
      <c r="J55" s="75">
        <f>G55/G57*100</f>
        <v>77.646552998239883</v>
      </c>
      <c r="K55" s="76">
        <f>N54:N55/G55*100</f>
        <v>63.693938869574794</v>
      </c>
      <c r="L55" s="76">
        <f>N55/G55*100</f>
        <v>63.693938869574794</v>
      </c>
      <c r="M55" s="72">
        <f>J55*K55/100</f>
        <v>49.456148001030904</v>
      </c>
      <c r="N55" s="86">
        <v>40489600</v>
      </c>
      <c r="O55" s="75">
        <f t="shared" si="3"/>
        <v>49.456148001030904</v>
      </c>
      <c r="P55" s="140">
        <f t="shared" si="4"/>
        <v>23079400</v>
      </c>
    </row>
    <row r="56" spans="1:16" ht="13" thickBot="1" x14ac:dyDescent="0.3">
      <c r="A56" s="13"/>
      <c r="B56" s="422"/>
      <c r="C56" s="423"/>
      <c r="D56" s="424"/>
      <c r="E56" s="14"/>
      <c r="F56" s="14"/>
      <c r="G56" s="15"/>
      <c r="H56" s="16"/>
      <c r="I56" s="16"/>
      <c r="J56" s="17">
        <f>G56/G57*100</f>
        <v>0</v>
      </c>
      <c r="K56" s="76"/>
      <c r="L56" s="18"/>
      <c r="M56" s="296">
        <f t="shared" si="2"/>
        <v>0</v>
      </c>
      <c r="N56" s="15"/>
      <c r="O56" s="19">
        <f t="shared" si="3"/>
        <v>0</v>
      </c>
      <c r="P56" s="158">
        <f t="shared" si="4"/>
        <v>0</v>
      </c>
    </row>
    <row r="57" spans="1:16" ht="13.5" thickBot="1" x14ac:dyDescent="0.35">
      <c r="A57" s="388" t="s">
        <v>21</v>
      </c>
      <c r="B57" s="389"/>
      <c r="C57" s="389"/>
      <c r="D57" s="389"/>
      <c r="E57" s="389"/>
      <c r="F57" s="390"/>
      <c r="G57" s="20">
        <f>SUM(G47:G56)</f>
        <v>81869700</v>
      </c>
      <c r="H57" s="21"/>
      <c r="I57" s="22"/>
      <c r="J57" s="4">
        <f>SUM(J47:J56)</f>
        <v>100</v>
      </c>
      <c r="K57" s="189">
        <f>SUM(K47:K55)/6</f>
        <v>17.560100922706912</v>
      </c>
      <c r="L57" s="189">
        <f>N57/G57*100</f>
        <v>51.288327671898145</v>
      </c>
      <c r="M57" s="297">
        <f>SUM(M47:M55)</f>
        <v>51.288327671898145</v>
      </c>
      <c r="N57" s="23">
        <f>SUM(N47:N55)</f>
        <v>41989600</v>
      </c>
      <c r="O57" s="4">
        <f>SUM(O47:O56)</f>
        <v>51.288327671898145</v>
      </c>
      <c r="P57" s="141">
        <f>SUM(P47:P56)</f>
        <v>39880100</v>
      </c>
    </row>
    <row r="59" spans="1:16" x14ac:dyDescent="0.25">
      <c r="L59" s="162" t="s">
        <v>240</v>
      </c>
      <c r="M59" s="162"/>
      <c r="N59" s="162"/>
      <c r="O59" s="162"/>
    </row>
    <row r="60" spans="1:16" x14ac:dyDescent="0.25">
      <c r="L60" s="351"/>
      <c r="M60" s="239"/>
    </row>
    <row r="61" spans="1:16" x14ac:dyDescent="0.25">
      <c r="L61" s="1" t="s">
        <v>22</v>
      </c>
    </row>
    <row r="65" spans="1:16" x14ac:dyDescent="0.25">
      <c r="L65" s="2" t="str">
        <f>L30</f>
        <v>ALEK SANDER,ST</v>
      </c>
      <c r="M65" s="2"/>
      <c r="O65" s="2"/>
    </row>
    <row r="66" spans="1:16" x14ac:dyDescent="0.25">
      <c r="L66" s="1" t="str">
        <f>L31</f>
        <v>NIP. 197605092006041015</v>
      </c>
      <c r="M66" s="2"/>
      <c r="O66" s="2"/>
    </row>
    <row r="73" spans="1:16" ht="13" x14ac:dyDescent="0.3">
      <c r="A73" s="6" t="s">
        <v>26</v>
      </c>
      <c r="B73" s="6" t="s">
        <v>30</v>
      </c>
      <c r="C73" s="6" t="s">
        <v>66</v>
      </c>
      <c r="D73" s="6"/>
      <c r="E73" s="6"/>
      <c r="F73" s="6"/>
      <c r="G73" s="6"/>
      <c r="H73" s="6"/>
      <c r="I73" s="259"/>
      <c r="J73" s="6"/>
      <c r="K73" s="6"/>
      <c r="L73" s="6"/>
      <c r="M73" s="6"/>
      <c r="N73" s="6"/>
      <c r="O73" s="6"/>
    </row>
    <row r="74" spans="1:16" ht="13" x14ac:dyDescent="0.3">
      <c r="A74" s="6" t="s">
        <v>32</v>
      </c>
      <c r="B74" s="6" t="s">
        <v>30</v>
      </c>
      <c r="C74" s="6" t="s">
        <v>31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6" ht="13" thickBot="1" x14ac:dyDescent="0.3">
      <c r="E75" s="7"/>
      <c r="F75" s="7"/>
      <c r="G75" s="7"/>
      <c r="H75" s="7"/>
      <c r="I75" s="7"/>
      <c r="J75" s="7"/>
      <c r="K75" s="7"/>
      <c r="L75" s="7"/>
      <c r="M75" s="7" t="str">
        <f>M8</f>
        <v>Keadaan  Mei 2025</v>
      </c>
      <c r="N75" s="7"/>
    </row>
    <row r="76" spans="1:16" ht="13.5" customHeight="1" thickBot="1" x14ac:dyDescent="0.35">
      <c r="A76" s="395" t="s">
        <v>12</v>
      </c>
      <c r="B76" s="398" t="s">
        <v>13</v>
      </c>
      <c r="C76" s="399"/>
      <c r="D76" s="400"/>
      <c r="E76" s="391" t="s">
        <v>14</v>
      </c>
      <c r="F76" s="393"/>
      <c r="G76" s="395" t="s">
        <v>47</v>
      </c>
      <c r="H76" s="395" t="s">
        <v>15</v>
      </c>
      <c r="I76" s="395" t="s">
        <v>16</v>
      </c>
      <c r="J76" s="395" t="s">
        <v>38</v>
      </c>
      <c r="K76" s="388" t="s">
        <v>17</v>
      </c>
      <c r="L76" s="390"/>
      <c r="M76" s="391" t="s">
        <v>3</v>
      </c>
      <c r="N76" s="392"/>
      <c r="O76" s="393"/>
      <c r="P76" s="394" t="s">
        <v>4</v>
      </c>
    </row>
    <row r="77" spans="1:16" ht="13.5" thickBot="1" x14ac:dyDescent="0.35">
      <c r="A77" s="397"/>
      <c r="B77" s="401"/>
      <c r="C77" s="402"/>
      <c r="D77" s="403"/>
      <c r="E77" s="395" t="s">
        <v>18</v>
      </c>
      <c r="F77" s="395" t="s">
        <v>19</v>
      </c>
      <c r="G77" s="397"/>
      <c r="H77" s="397"/>
      <c r="I77" s="397"/>
      <c r="J77" s="397"/>
      <c r="K77" s="395" t="s">
        <v>8</v>
      </c>
      <c r="L77" s="395" t="s">
        <v>9</v>
      </c>
      <c r="M77" s="395" t="s">
        <v>8</v>
      </c>
      <c r="N77" s="388" t="s">
        <v>9</v>
      </c>
      <c r="O77" s="390"/>
      <c r="P77" s="394"/>
    </row>
    <row r="78" spans="1:16" ht="13.5" thickBot="1" x14ac:dyDescent="0.35">
      <c r="A78" s="396"/>
      <c r="B78" s="404"/>
      <c r="C78" s="405"/>
      <c r="D78" s="406"/>
      <c r="E78" s="396"/>
      <c r="F78" s="396"/>
      <c r="G78" s="396"/>
      <c r="H78" s="396"/>
      <c r="I78" s="396"/>
      <c r="J78" s="396"/>
      <c r="K78" s="396"/>
      <c r="L78" s="396"/>
      <c r="M78" s="396"/>
      <c r="N78" s="8" t="s">
        <v>20</v>
      </c>
      <c r="O78" s="8" t="s">
        <v>10</v>
      </c>
      <c r="P78" s="394"/>
    </row>
    <row r="79" spans="1:16" ht="13.5" thickBot="1" x14ac:dyDescent="0.35">
      <c r="A79" s="9">
        <v>1</v>
      </c>
      <c r="B79" s="382">
        <v>2</v>
      </c>
      <c r="C79" s="383"/>
      <c r="D79" s="384"/>
      <c r="E79" s="10">
        <v>3</v>
      </c>
      <c r="F79" s="10">
        <v>4</v>
      </c>
      <c r="G79" s="10">
        <v>5</v>
      </c>
      <c r="H79" s="10">
        <v>6</v>
      </c>
      <c r="I79" s="10">
        <v>7</v>
      </c>
      <c r="J79" s="10">
        <v>8</v>
      </c>
      <c r="K79" s="10">
        <v>9</v>
      </c>
      <c r="L79" s="10">
        <v>10</v>
      </c>
      <c r="M79" s="10">
        <v>11</v>
      </c>
      <c r="N79" s="10">
        <v>12</v>
      </c>
      <c r="O79" s="10">
        <v>13</v>
      </c>
      <c r="P79" s="10">
        <v>14</v>
      </c>
    </row>
    <row r="80" spans="1:16" ht="13" x14ac:dyDescent="0.3">
      <c r="A80" s="11"/>
      <c r="B80" s="385"/>
      <c r="C80" s="386"/>
      <c r="D80" s="387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37"/>
    </row>
    <row r="81" spans="1:16" ht="13" x14ac:dyDescent="0.25">
      <c r="A81" s="39">
        <v>1</v>
      </c>
      <c r="B81" s="309" t="s">
        <v>86</v>
      </c>
      <c r="C81" s="310"/>
      <c r="D81" s="311"/>
      <c r="E81" s="40"/>
      <c r="F81" s="40"/>
      <c r="G81" s="41">
        <v>361200</v>
      </c>
      <c r="H81" s="40"/>
      <c r="I81" s="40"/>
      <c r="J81" s="71">
        <f>G81/G90*100</f>
        <v>1.9034670292318152</v>
      </c>
      <c r="K81" s="76"/>
      <c r="L81" s="72"/>
      <c r="M81" s="71">
        <f t="shared" ref="M81:M86" si="5">J81*K81/100</f>
        <v>0</v>
      </c>
      <c r="N81" s="82"/>
      <c r="O81" s="71">
        <f t="shared" ref="O81:O86" si="6">J81*L81/100</f>
        <v>0</v>
      </c>
      <c r="P81" s="140">
        <f t="shared" ref="P81:P85" si="7">G81-N81</f>
        <v>361200</v>
      </c>
    </row>
    <row r="82" spans="1:16" ht="13" x14ac:dyDescent="0.25">
      <c r="A82" s="39">
        <v>2</v>
      </c>
      <c r="B82" s="64" t="s">
        <v>157</v>
      </c>
      <c r="C82" s="60"/>
      <c r="D82" s="61"/>
      <c r="E82" s="40"/>
      <c r="F82" s="40"/>
      <c r="G82" s="41">
        <v>633900</v>
      </c>
      <c r="H82" s="40"/>
      <c r="I82" s="40"/>
      <c r="J82" s="71">
        <f>G82/G90*100</f>
        <v>3.3405530172481934</v>
      </c>
      <c r="K82" s="76"/>
      <c r="L82" s="72"/>
      <c r="M82" s="71">
        <f t="shared" si="5"/>
        <v>0</v>
      </c>
      <c r="N82" s="220"/>
      <c r="O82" s="71">
        <f t="shared" si="6"/>
        <v>0</v>
      </c>
      <c r="P82" s="140">
        <f t="shared" si="7"/>
        <v>633900</v>
      </c>
    </row>
    <row r="83" spans="1:16" x14ac:dyDescent="0.25">
      <c r="A83" s="39">
        <v>3</v>
      </c>
      <c r="B83" s="64" t="s">
        <v>85</v>
      </c>
      <c r="C83" s="60"/>
      <c r="D83" s="61"/>
      <c r="E83" s="45"/>
      <c r="F83" s="45"/>
      <c r="G83" s="46">
        <v>342900</v>
      </c>
      <c r="H83" s="47"/>
      <c r="I83" s="47"/>
      <c r="J83" s="71">
        <f>G83/G90*100</f>
        <v>1.8070289156245554</v>
      </c>
      <c r="K83" s="76"/>
      <c r="L83" s="72"/>
      <c r="M83" s="71">
        <f t="shared" si="5"/>
        <v>0</v>
      </c>
      <c r="N83" s="220"/>
      <c r="O83" s="71">
        <f t="shared" si="6"/>
        <v>0</v>
      </c>
      <c r="P83" s="140">
        <f t="shared" si="7"/>
        <v>342900</v>
      </c>
    </row>
    <row r="84" spans="1:16" x14ac:dyDescent="0.25">
      <c r="A84" s="39">
        <v>4</v>
      </c>
      <c r="B84" s="157" t="s">
        <v>158</v>
      </c>
      <c r="C84" s="157"/>
      <c r="D84" s="237"/>
      <c r="E84" s="45"/>
      <c r="F84" s="45"/>
      <c r="G84" s="46">
        <v>1765900</v>
      </c>
      <c r="H84" s="47"/>
      <c r="I84" s="47"/>
      <c r="J84" s="71">
        <f>G84/G90*100</f>
        <v>9.3060144709868826</v>
      </c>
      <c r="K84" s="76"/>
      <c r="L84" s="72"/>
      <c r="M84" s="71">
        <f t="shared" si="5"/>
        <v>0</v>
      </c>
      <c r="N84" s="82"/>
      <c r="O84" s="71">
        <f t="shared" si="6"/>
        <v>0</v>
      </c>
      <c r="P84" s="140">
        <f t="shared" si="7"/>
        <v>1765900</v>
      </c>
    </row>
    <row r="85" spans="1:16" x14ac:dyDescent="0.25">
      <c r="A85" s="39">
        <v>5</v>
      </c>
      <c r="B85" s="157" t="s">
        <v>68</v>
      </c>
      <c r="C85" s="157"/>
      <c r="D85" s="237"/>
      <c r="E85" s="45"/>
      <c r="F85" s="45"/>
      <c r="G85" s="46"/>
      <c r="H85" s="47"/>
      <c r="I85" s="47"/>
      <c r="J85" s="71">
        <f>G85/G90*100</f>
        <v>0</v>
      </c>
      <c r="K85" s="76"/>
      <c r="L85" s="72"/>
      <c r="M85" s="71">
        <f t="shared" si="5"/>
        <v>0</v>
      </c>
      <c r="N85" s="82"/>
      <c r="O85" s="71">
        <f t="shared" si="6"/>
        <v>0</v>
      </c>
      <c r="P85" s="140">
        <f t="shared" si="7"/>
        <v>0</v>
      </c>
    </row>
    <row r="86" spans="1:16" x14ac:dyDescent="0.25">
      <c r="A86" s="39">
        <v>6</v>
      </c>
      <c r="B86" s="157" t="s">
        <v>159</v>
      </c>
      <c r="C86" s="157"/>
      <c r="D86" s="237"/>
      <c r="E86" s="45"/>
      <c r="F86" s="45"/>
      <c r="G86" s="46">
        <v>15872000</v>
      </c>
      <c r="H86" s="47"/>
      <c r="I86" s="47"/>
      <c r="J86" s="49">
        <f>G86/G90*100</f>
        <v>83.64293656690856</v>
      </c>
      <c r="K86" s="76"/>
      <c r="L86" s="72"/>
      <c r="M86" s="75">
        <f t="shared" si="5"/>
        <v>0</v>
      </c>
      <c r="N86" s="41"/>
      <c r="O86" s="71">
        <f t="shared" si="6"/>
        <v>0</v>
      </c>
      <c r="P86" s="140">
        <f>G86-N86</f>
        <v>15872000</v>
      </c>
    </row>
    <row r="87" spans="1:16" x14ac:dyDescent="0.25">
      <c r="A87" s="39"/>
      <c r="B87" s="59"/>
      <c r="C87" s="243"/>
      <c r="D87" s="244"/>
      <c r="E87" s="45"/>
      <c r="F87" s="45"/>
      <c r="G87" s="46"/>
      <c r="H87" s="47"/>
      <c r="I87" s="47"/>
      <c r="J87" s="49"/>
      <c r="K87" s="72"/>
      <c r="L87" s="72"/>
      <c r="M87" s="71"/>
      <c r="N87" s="41"/>
      <c r="O87" s="51"/>
      <c r="P87" s="140"/>
    </row>
    <row r="88" spans="1:16" x14ac:dyDescent="0.25">
      <c r="A88" s="39"/>
      <c r="B88" s="59"/>
      <c r="C88" s="243"/>
      <c r="D88" s="244"/>
      <c r="E88" s="45"/>
      <c r="F88" s="45"/>
      <c r="G88" s="46"/>
      <c r="H88" s="47"/>
      <c r="I88" s="47"/>
      <c r="J88" s="49"/>
      <c r="K88" s="72"/>
      <c r="L88" s="72"/>
      <c r="M88" s="71"/>
      <c r="N88" s="41"/>
      <c r="O88" s="51"/>
      <c r="P88" s="140"/>
    </row>
    <row r="89" spans="1:16" ht="13" thickBot="1" x14ac:dyDescent="0.3">
      <c r="A89" s="13"/>
      <c r="B89" s="55"/>
      <c r="C89" s="56"/>
      <c r="D89" s="57"/>
      <c r="E89" s="14"/>
      <c r="F89" s="14"/>
      <c r="G89" s="15"/>
      <c r="H89" s="16"/>
      <c r="I89" s="16"/>
      <c r="J89" s="17"/>
      <c r="K89" s="18"/>
      <c r="L89" s="18"/>
      <c r="M89" s="19"/>
      <c r="N89" s="15"/>
      <c r="O89" s="19"/>
      <c r="P89" s="158"/>
    </row>
    <row r="90" spans="1:16" ht="13.5" thickBot="1" x14ac:dyDescent="0.35">
      <c r="A90" s="388" t="s">
        <v>21</v>
      </c>
      <c r="B90" s="389"/>
      <c r="C90" s="389"/>
      <c r="D90" s="389"/>
      <c r="E90" s="389"/>
      <c r="F90" s="390"/>
      <c r="G90" s="20">
        <f>SUM(G81:G89)</f>
        <v>18975900</v>
      </c>
      <c r="H90" s="21"/>
      <c r="I90" s="22"/>
      <c r="J90" s="4">
        <f>SUM(J81:J89)</f>
        <v>100</v>
      </c>
      <c r="K90" s="189">
        <f>SUM(K81:K85)/3</f>
        <v>0</v>
      </c>
      <c r="L90" s="189">
        <f>N90/G90*100</f>
        <v>0</v>
      </c>
      <c r="M90" s="5">
        <f>SUM(M81:M89)</f>
        <v>0</v>
      </c>
      <c r="N90" s="23">
        <f>SUM(N81:N86)</f>
        <v>0</v>
      </c>
      <c r="O90" s="4">
        <f>SUM(O81:O89)</f>
        <v>0</v>
      </c>
      <c r="P90" s="141">
        <f>SUM(P81:P86)</f>
        <v>18975900</v>
      </c>
    </row>
    <row r="92" spans="1:16" x14ac:dyDescent="0.25">
      <c r="L92" s="162" t="s">
        <v>240</v>
      </c>
      <c r="M92" s="162"/>
      <c r="N92" s="162"/>
    </row>
    <row r="94" spans="1:16" x14ac:dyDescent="0.25">
      <c r="L94" s="1" t="s">
        <v>22</v>
      </c>
    </row>
    <row r="98" spans="1:16" x14ac:dyDescent="0.25">
      <c r="L98" s="2" t="str">
        <f>L65</f>
        <v>ALEK SANDER,ST</v>
      </c>
      <c r="M98" s="2"/>
      <c r="O98" s="2"/>
    </row>
    <row r="99" spans="1:16" x14ac:dyDescent="0.25">
      <c r="L99" s="1" t="str">
        <f>L66</f>
        <v>NIP. 197605092006041015</v>
      </c>
      <c r="M99" s="2"/>
      <c r="O99" s="2"/>
    </row>
    <row r="100" spans="1:16" x14ac:dyDescent="0.25">
      <c r="L100" s="162"/>
      <c r="M100" s="162"/>
      <c r="O100" s="2"/>
    </row>
    <row r="101" spans="1:16" x14ac:dyDescent="0.25">
      <c r="M101" s="2"/>
      <c r="O101" s="2"/>
    </row>
    <row r="102" spans="1:16" x14ac:dyDescent="0.25">
      <c r="M102" s="2"/>
      <c r="O102" s="2"/>
    </row>
    <row r="103" spans="1:16" x14ac:dyDescent="0.25">
      <c r="M103" s="2"/>
      <c r="O103" s="2"/>
    </row>
    <row r="104" spans="1:16" x14ac:dyDescent="0.25">
      <c r="M104" s="2"/>
      <c r="O104" s="2"/>
    </row>
    <row r="105" spans="1:16" x14ac:dyDescent="0.25">
      <c r="M105" s="2"/>
      <c r="O105" s="2"/>
    </row>
    <row r="106" spans="1:16" x14ac:dyDescent="0.25">
      <c r="M106" s="2"/>
      <c r="O106" s="2"/>
    </row>
    <row r="107" spans="1:16" x14ac:dyDescent="0.25">
      <c r="M107" s="2"/>
      <c r="O107" s="2"/>
    </row>
    <row r="108" spans="1:16" x14ac:dyDescent="0.25">
      <c r="M108" s="2"/>
      <c r="O108" s="2"/>
    </row>
    <row r="109" spans="1:16" ht="13" x14ac:dyDescent="0.3">
      <c r="A109" s="6" t="s">
        <v>26</v>
      </c>
      <c r="B109" s="6" t="s">
        <v>30</v>
      </c>
      <c r="C109" s="6" t="s">
        <v>67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6" ht="13" x14ac:dyDescent="0.3">
      <c r="A110" s="6" t="s">
        <v>32</v>
      </c>
      <c r="B110" s="6" t="s">
        <v>30</v>
      </c>
      <c r="C110" s="6" t="s">
        <v>31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6" ht="13" thickBot="1" x14ac:dyDescent="0.3">
      <c r="E111" s="7"/>
      <c r="F111" s="7"/>
      <c r="G111" s="7"/>
      <c r="H111" s="7"/>
      <c r="I111" s="7"/>
      <c r="J111" s="7"/>
      <c r="K111" s="7"/>
      <c r="L111" s="7"/>
      <c r="M111" s="7" t="str">
        <f>M75</f>
        <v>Keadaan  Mei 2025</v>
      </c>
      <c r="N111" s="7"/>
    </row>
    <row r="112" spans="1:16" ht="13.5" customHeight="1" thickBot="1" x14ac:dyDescent="0.35">
      <c r="A112" s="395" t="s">
        <v>12</v>
      </c>
      <c r="B112" s="398" t="s">
        <v>13</v>
      </c>
      <c r="C112" s="399"/>
      <c r="D112" s="400"/>
      <c r="E112" s="391" t="s">
        <v>14</v>
      </c>
      <c r="F112" s="393"/>
      <c r="G112" s="395" t="s">
        <v>47</v>
      </c>
      <c r="H112" s="395" t="s">
        <v>15</v>
      </c>
      <c r="I112" s="395" t="s">
        <v>16</v>
      </c>
      <c r="J112" s="395" t="s">
        <v>38</v>
      </c>
      <c r="K112" s="388" t="s">
        <v>17</v>
      </c>
      <c r="L112" s="390"/>
      <c r="M112" s="391" t="s">
        <v>3</v>
      </c>
      <c r="N112" s="392"/>
      <c r="O112" s="393"/>
      <c r="P112" s="394" t="s">
        <v>4</v>
      </c>
    </row>
    <row r="113" spans="1:16" ht="13.5" thickBot="1" x14ac:dyDescent="0.35">
      <c r="A113" s="397"/>
      <c r="B113" s="401"/>
      <c r="C113" s="402"/>
      <c r="D113" s="403"/>
      <c r="E113" s="395" t="s">
        <v>18</v>
      </c>
      <c r="F113" s="395" t="s">
        <v>19</v>
      </c>
      <c r="G113" s="397"/>
      <c r="H113" s="397"/>
      <c r="I113" s="397"/>
      <c r="J113" s="397"/>
      <c r="K113" s="395" t="s">
        <v>8</v>
      </c>
      <c r="L113" s="395" t="s">
        <v>9</v>
      </c>
      <c r="M113" s="395" t="s">
        <v>8</v>
      </c>
      <c r="N113" s="388" t="s">
        <v>9</v>
      </c>
      <c r="O113" s="390"/>
      <c r="P113" s="394"/>
    </row>
    <row r="114" spans="1:16" ht="13.5" thickBot="1" x14ac:dyDescent="0.35">
      <c r="A114" s="396"/>
      <c r="B114" s="404"/>
      <c r="C114" s="405"/>
      <c r="D114" s="406"/>
      <c r="E114" s="396"/>
      <c r="F114" s="396"/>
      <c r="G114" s="396"/>
      <c r="H114" s="396"/>
      <c r="I114" s="396"/>
      <c r="J114" s="396"/>
      <c r="K114" s="396"/>
      <c r="L114" s="396"/>
      <c r="M114" s="396"/>
      <c r="N114" s="8" t="s">
        <v>20</v>
      </c>
      <c r="O114" s="8" t="s">
        <v>10</v>
      </c>
      <c r="P114" s="394"/>
    </row>
    <row r="115" spans="1:16" ht="13.5" thickBot="1" x14ac:dyDescent="0.35">
      <c r="A115" s="9">
        <v>1</v>
      </c>
      <c r="B115" s="382">
        <v>2</v>
      </c>
      <c r="C115" s="383"/>
      <c r="D115" s="384"/>
      <c r="E115" s="10">
        <v>3</v>
      </c>
      <c r="F115" s="10">
        <v>4</v>
      </c>
      <c r="G115" s="10">
        <v>5</v>
      </c>
      <c r="H115" s="10">
        <v>6</v>
      </c>
      <c r="I115" s="10">
        <v>7</v>
      </c>
      <c r="J115" s="10">
        <v>8</v>
      </c>
      <c r="K115" s="10">
        <v>9</v>
      </c>
      <c r="L115" s="10">
        <v>10</v>
      </c>
      <c r="M115" s="10">
        <v>11</v>
      </c>
      <c r="N115" s="10">
        <v>12</v>
      </c>
      <c r="O115" s="10">
        <v>13</v>
      </c>
      <c r="P115" s="10">
        <v>14</v>
      </c>
    </row>
    <row r="116" spans="1:16" ht="13" x14ac:dyDescent="0.3">
      <c r="A116" s="11"/>
      <c r="B116" s="385"/>
      <c r="C116" s="386"/>
      <c r="D116" s="387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37"/>
    </row>
    <row r="117" spans="1:16" ht="13" x14ac:dyDescent="0.25">
      <c r="A117" s="39">
        <v>1</v>
      </c>
      <c r="B117" s="64" t="s">
        <v>93</v>
      </c>
      <c r="C117" s="60"/>
      <c r="D117" s="61"/>
      <c r="E117" s="40"/>
      <c r="F117" s="40"/>
      <c r="G117" s="41">
        <v>168500</v>
      </c>
      <c r="H117" s="40"/>
      <c r="I117" s="40"/>
      <c r="J117" s="71">
        <f>G117/G129*100</f>
        <v>1.4914012090528495</v>
      </c>
      <c r="K117" s="76"/>
      <c r="L117" s="72"/>
      <c r="M117" s="71">
        <f t="shared" ref="M117:M122" si="8">J117*K117/100</f>
        <v>0</v>
      </c>
      <c r="N117" s="82"/>
      <c r="O117" s="71">
        <f t="shared" ref="O117:O122" si="9">J117*L117/100</f>
        <v>0</v>
      </c>
      <c r="P117" s="140">
        <f t="shared" ref="P117:P122" si="10">G117-N117</f>
        <v>168500</v>
      </c>
    </row>
    <row r="118" spans="1:16" ht="13" x14ac:dyDescent="0.25">
      <c r="A118" s="39">
        <v>2</v>
      </c>
      <c r="B118" s="64" t="s">
        <v>205</v>
      </c>
      <c r="C118" s="60"/>
      <c r="D118" s="61"/>
      <c r="E118" s="40"/>
      <c r="F118" s="40"/>
      <c r="G118" s="41">
        <v>391600</v>
      </c>
      <c r="H118" s="40"/>
      <c r="I118" s="40"/>
      <c r="J118" s="71">
        <f>G118/G129*100</f>
        <v>3.4660695161133286</v>
      </c>
      <c r="K118" s="76"/>
      <c r="L118" s="72"/>
      <c r="M118" s="71">
        <f t="shared" si="8"/>
        <v>0</v>
      </c>
      <c r="N118" s="82"/>
      <c r="O118" s="71">
        <f t="shared" si="9"/>
        <v>0</v>
      </c>
      <c r="P118" s="140">
        <f t="shared" si="10"/>
        <v>391600</v>
      </c>
    </row>
    <row r="119" spans="1:16" x14ac:dyDescent="0.25">
      <c r="A119" s="54">
        <v>3</v>
      </c>
      <c r="B119" s="64" t="s">
        <v>94</v>
      </c>
      <c r="C119" s="60"/>
      <c r="D119" s="61"/>
      <c r="E119" s="45"/>
      <c r="F119" s="45"/>
      <c r="G119" s="46">
        <v>225000</v>
      </c>
      <c r="H119" s="47"/>
      <c r="I119" s="47"/>
      <c r="J119" s="71">
        <f>G119/G129*100</f>
        <v>1.9914852939874845</v>
      </c>
      <c r="K119" s="76"/>
      <c r="L119" s="72"/>
      <c r="M119" s="71">
        <f t="shared" si="8"/>
        <v>0</v>
      </c>
      <c r="N119" s="41"/>
      <c r="O119" s="71">
        <f t="shared" si="9"/>
        <v>0</v>
      </c>
      <c r="P119" s="140">
        <f t="shared" si="10"/>
        <v>225000</v>
      </c>
    </row>
    <row r="120" spans="1:16" x14ac:dyDescent="0.25">
      <c r="A120" s="54">
        <v>4</v>
      </c>
      <c r="B120" s="157" t="s">
        <v>158</v>
      </c>
      <c r="C120" s="157"/>
      <c r="D120" s="237"/>
      <c r="E120" s="45"/>
      <c r="F120" s="45"/>
      <c r="G120" s="46">
        <v>325000</v>
      </c>
      <c r="H120" s="47"/>
      <c r="I120" s="47"/>
      <c r="J120" s="71">
        <f>G120/G129*100</f>
        <v>2.8765898690930332</v>
      </c>
      <c r="K120" s="76"/>
      <c r="L120" s="72"/>
      <c r="M120" s="71">
        <f t="shared" si="8"/>
        <v>0</v>
      </c>
      <c r="N120" s="41"/>
      <c r="O120" s="71">
        <f t="shared" si="9"/>
        <v>0</v>
      </c>
      <c r="P120" s="140">
        <f t="shared" si="10"/>
        <v>325000</v>
      </c>
    </row>
    <row r="121" spans="1:16" x14ac:dyDescent="0.25">
      <c r="A121" s="54">
        <v>5</v>
      </c>
      <c r="B121" s="157" t="s">
        <v>182</v>
      </c>
      <c r="C121" s="157"/>
      <c r="D121" s="237"/>
      <c r="E121" s="45"/>
      <c r="F121" s="45"/>
      <c r="G121" s="46">
        <v>4800000</v>
      </c>
      <c r="H121" s="47"/>
      <c r="I121" s="47"/>
      <c r="J121" s="71">
        <f>G121/G129*100</f>
        <v>42.485019605066334</v>
      </c>
      <c r="K121" s="76">
        <f>N120:N121/G121*100</f>
        <v>41.666666666666671</v>
      </c>
      <c r="L121" s="76">
        <f>N121/G121*100</f>
        <v>41.666666666666671</v>
      </c>
      <c r="M121" s="71">
        <f t="shared" si="8"/>
        <v>17.702091502110974</v>
      </c>
      <c r="N121" s="41">
        <v>2000000</v>
      </c>
      <c r="O121" s="71">
        <f t="shared" si="9"/>
        <v>17.702091502110974</v>
      </c>
      <c r="P121" s="140">
        <f t="shared" si="10"/>
        <v>2800000</v>
      </c>
    </row>
    <row r="122" spans="1:16" x14ac:dyDescent="0.25">
      <c r="A122" s="39">
        <v>6</v>
      </c>
      <c r="B122" s="64" t="s">
        <v>95</v>
      </c>
      <c r="C122" s="60"/>
      <c r="D122" s="61"/>
      <c r="E122" s="45"/>
      <c r="F122" s="45"/>
      <c r="G122" s="46">
        <v>5388000</v>
      </c>
      <c r="H122" s="47"/>
      <c r="I122" s="47"/>
      <c r="J122" s="71">
        <f>G122/G129*100</f>
        <v>47.689434506686965</v>
      </c>
      <c r="K122" s="76"/>
      <c r="L122" s="72"/>
      <c r="M122" s="71">
        <f t="shared" si="8"/>
        <v>0</v>
      </c>
      <c r="N122" s="82"/>
      <c r="O122" s="71">
        <f t="shared" si="9"/>
        <v>0</v>
      </c>
      <c r="P122" s="140">
        <f t="shared" si="10"/>
        <v>5388000</v>
      </c>
    </row>
    <row r="123" spans="1:16" x14ac:dyDescent="0.25">
      <c r="A123" s="54"/>
      <c r="B123" s="59"/>
      <c r="C123" s="62"/>
      <c r="D123" s="63"/>
      <c r="E123" s="45"/>
      <c r="F123" s="45"/>
      <c r="G123" s="46"/>
      <c r="H123" s="47"/>
      <c r="I123" s="47"/>
      <c r="J123" s="71"/>
      <c r="K123" s="72"/>
      <c r="L123" s="72"/>
      <c r="M123" s="71"/>
      <c r="N123" s="41"/>
      <c r="O123" s="71"/>
      <c r="P123" s="140"/>
    </row>
    <row r="124" spans="1:16" x14ac:dyDescent="0.25">
      <c r="A124" s="39"/>
      <c r="B124" s="59"/>
      <c r="C124" s="60"/>
      <c r="D124" s="61"/>
      <c r="E124" s="45"/>
      <c r="F124" s="45"/>
      <c r="G124" s="46"/>
      <c r="H124" s="47"/>
      <c r="I124" s="47"/>
      <c r="J124" s="49"/>
      <c r="K124" s="72"/>
      <c r="L124" s="73"/>
      <c r="M124" s="71"/>
      <c r="N124" s="41"/>
      <c r="O124" s="52"/>
      <c r="P124" s="140"/>
    </row>
    <row r="125" spans="1:16" x14ac:dyDescent="0.25">
      <c r="A125" s="39"/>
      <c r="B125" s="59"/>
      <c r="C125" s="60"/>
      <c r="D125" s="61"/>
      <c r="E125" s="45"/>
      <c r="F125" s="45"/>
      <c r="G125" s="46"/>
      <c r="H125" s="47"/>
      <c r="I125" s="47"/>
      <c r="J125" s="49"/>
      <c r="K125" s="72"/>
      <c r="L125" s="73"/>
      <c r="M125" s="71"/>
      <c r="N125" s="41"/>
      <c r="O125" s="52"/>
      <c r="P125" s="140"/>
    </row>
    <row r="126" spans="1:16" x14ac:dyDescent="0.25">
      <c r="A126" s="39"/>
      <c r="B126" s="59"/>
      <c r="C126" s="243"/>
      <c r="D126" s="244"/>
      <c r="E126" s="45"/>
      <c r="F126" s="45"/>
      <c r="G126" s="46"/>
      <c r="H126" s="47"/>
      <c r="I126" s="47"/>
      <c r="J126" s="49"/>
      <c r="K126" s="72"/>
      <c r="L126" s="72"/>
      <c r="M126" s="71"/>
      <c r="N126" s="41"/>
      <c r="O126" s="51"/>
      <c r="P126" s="140"/>
    </row>
    <row r="127" spans="1:16" x14ac:dyDescent="0.25">
      <c r="A127" s="39"/>
      <c r="B127" s="59"/>
      <c r="C127" s="243"/>
      <c r="D127" s="244"/>
      <c r="E127" s="45"/>
      <c r="F127" s="45"/>
      <c r="G127" s="46"/>
      <c r="H127" s="47"/>
      <c r="I127" s="47"/>
      <c r="J127" s="49"/>
      <c r="K127" s="72"/>
      <c r="L127" s="72"/>
      <c r="M127" s="71"/>
      <c r="N127" s="41"/>
      <c r="O127" s="51"/>
      <c r="P127" s="140"/>
    </row>
    <row r="128" spans="1:16" ht="13" thickBot="1" x14ac:dyDescent="0.3">
      <c r="A128" s="13"/>
      <c r="B128" s="55"/>
      <c r="C128" s="56"/>
      <c r="D128" s="57"/>
      <c r="E128" s="14"/>
      <c r="F128" s="14"/>
      <c r="G128" s="15"/>
      <c r="H128" s="16"/>
      <c r="I128" s="16"/>
      <c r="J128" s="17"/>
      <c r="K128" s="18"/>
      <c r="L128" s="18"/>
      <c r="M128" s="19"/>
      <c r="N128" s="15"/>
      <c r="O128" s="19"/>
      <c r="P128" s="158"/>
    </row>
    <row r="129" spans="1:16" ht="13.5" thickBot="1" x14ac:dyDescent="0.35">
      <c r="A129" s="388" t="s">
        <v>21</v>
      </c>
      <c r="B129" s="389"/>
      <c r="C129" s="389"/>
      <c r="D129" s="389"/>
      <c r="E129" s="389"/>
      <c r="F129" s="390"/>
      <c r="G129" s="20">
        <f>SUM(G117:G128)</f>
        <v>11298100</v>
      </c>
      <c r="H129" s="21"/>
      <c r="I129" s="22"/>
      <c r="J129" s="4">
        <f>SUM(J117:J128)</f>
        <v>100</v>
      </c>
      <c r="K129" s="189">
        <f>SUM(K117:K122)/6</f>
        <v>6.9444444444444455</v>
      </c>
      <c r="L129" s="189">
        <f>N129/G129*100</f>
        <v>17.702091502110974</v>
      </c>
      <c r="M129" s="5">
        <f>SUM(M117:M128)</f>
        <v>17.702091502110974</v>
      </c>
      <c r="N129" s="23">
        <f>SUM(N117:N122)</f>
        <v>2000000</v>
      </c>
      <c r="O129" s="4">
        <f>SUM(O117:O128)</f>
        <v>17.702091502110974</v>
      </c>
      <c r="P129" s="141">
        <f>SUM(P117:P122)</f>
        <v>9298100</v>
      </c>
    </row>
    <row r="131" spans="1:16" x14ac:dyDescent="0.25">
      <c r="L131" s="162" t="s">
        <v>240</v>
      </c>
      <c r="M131" s="162"/>
      <c r="N131" s="162"/>
    </row>
    <row r="132" spans="1:16" x14ac:dyDescent="0.25">
      <c r="L132" s="239"/>
    </row>
    <row r="133" spans="1:16" x14ac:dyDescent="0.25">
      <c r="L133" s="1" t="s">
        <v>22</v>
      </c>
    </row>
    <row r="137" spans="1:16" x14ac:dyDescent="0.25">
      <c r="L137" s="2" t="str">
        <f>L65</f>
        <v>ALEK SANDER,ST</v>
      </c>
      <c r="M137" s="2"/>
      <c r="O137" s="2"/>
    </row>
    <row r="138" spans="1:16" x14ac:dyDescent="0.25">
      <c r="L138" s="1" t="str">
        <f>L66</f>
        <v>NIP. 197605092006041015</v>
      </c>
      <c r="M138" s="2"/>
      <c r="O138" s="2"/>
    </row>
    <row r="139" spans="1:16" x14ac:dyDescent="0.25">
      <c r="M139" s="2"/>
      <c r="O139" s="2"/>
    </row>
    <row r="140" spans="1:16" x14ac:dyDescent="0.25">
      <c r="M140" s="2"/>
      <c r="O140" s="2"/>
    </row>
    <row r="141" spans="1:16" x14ac:dyDescent="0.25">
      <c r="M141" s="2"/>
      <c r="O141" s="2"/>
    </row>
    <row r="142" spans="1:16" ht="13" x14ac:dyDescent="0.3">
      <c r="A142" s="6" t="s">
        <v>26</v>
      </c>
      <c r="B142" s="6" t="s">
        <v>30</v>
      </c>
      <c r="C142" s="6" t="s">
        <v>78</v>
      </c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6" ht="13" x14ac:dyDescent="0.3">
      <c r="A143" s="6" t="s">
        <v>32</v>
      </c>
      <c r="B143" s="6" t="s">
        <v>30</v>
      </c>
      <c r="C143" s="6" t="s">
        <v>31</v>
      </c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6" ht="13" thickBot="1" x14ac:dyDescent="0.3">
      <c r="E144" s="7"/>
      <c r="F144" s="7"/>
      <c r="G144" s="7"/>
      <c r="H144" s="7"/>
      <c r="I144" s="7"/>
      <c r="J144" s="7"/>
      <c r="K144" s="7"/>
      <c r="L144" s="7"/>
      <c r="M144" s="7" t="str">
        <f>M75</f>
        <v>Keadaan  Mei 2025</v>
      </c>
      <c r="N144" s="7"/>
    </row>
    <row r="145" spans="1:16" ht="13.5" customHeight="1" thickBot="1" x14ac:dyDescent="0.35">
      <c r="A145" s="395" t="s">
        <v>12</v>
      </c>
      <c r="B145" s="398" t="s">
        <v>13</v>
      </c>
      <c r="C145" s="399"/>
      <c r="D145" s="400"/>
      <c r="E145" s="391" t="s">
        <v>14</v>
      </c>
      <c r="F145" s="393"/>
      <c r="G145" s="395" t="s">
        <v>47</v>
      </c>
      <c r="H145" s="395" t="s">
        <v>15</v>
      </c>
      <c r="I145" s="395" t="s">
        <v>16</v>
      </c>
      <c r="J145" s="395" t="s">
        <v>37</v>
      </c>
      <c r="K145" s="388" t="s">
        <v>17</v>
      </c>
      <c r="L145" s="390"/>
      <c r="M145" s="391" t="s">
        <v>3</v>
      </c>
      <c r="N145" s="392"/>
      <c r="O145" s="393"/>
      <c r="P145" s="394" t="s">
        <v>4</v>
      </c>
    </row>
    <row r="146" spans="1:16" ht="13.5" thickBot="1" x14ac:dyDescent="0.35">
      <c r="A146" s="397"/>
      <c r="B146" s="401"/>
      <c r="C146" s="402"/>
      <c r="D146" s="403"/>
      <c r="E146" s="395" t="s">
        <v>18</v>
      </c>
      <c r="F146" s="395" t="s">
        <v>19</v>
      </c>
      <c r="G146" s="397"/>
      <c r="H146" s="397"/>
      <c r="I146" s="397"/>
      <c r="J146" s="397"/>
      <c r="K146" s="395" t="s">
        <v>8</v>
      </c>
      <c r="L146" s="395" t="s">
        <v>9</v>
      </c>
      <c r="M146" s="395" t="s">
        <v>8</v>
      </c>
      <c r="N146" s="388" t="s">
        <v>9</v>
      </c>
      <c r="O146" s="390"/>
      <c r="P146" s="394"/>
    </row>
    <row r="147" spans="1:16" ht="13.5" thickBot="1" x14ac:dyDescent="0.35">
      <c r="A147" s="396"/>
      <c r="B147" s="404"/>
      <c r="C147" s="405"/>
      <c r="D147" s="406"/>
      <c r="E147" s="396"/>
      <c r="F147" s="396"/>
      <c r="G147" s="396"/>
      <c r="H147" s="396"/>
      <c r="I147" s="396"/>
      <c r="J147" s="396"/>
      <c r="K147" s="396"/>
      <c r="L147" s="396"/>
      <c r="M147" s="396"/>
      <c r="N147" s="8" t="s">
        <v>20</v>
      </c>
      <c r="O147" s="8" t="s">
        <v>10</v>
      </c>
      <c r="P147" s="394"/>
    </row>
    <row r="148" spans="1:16" ht="13.5" thickBot="1" x14ac:dyDescent="0.35">
      <c r="A148" s="9">
        <v>1</v>
      </c>
      <c r="B148" s="382">
        <v>2</v>
      </c>
      <c r="C148" s="383"/>
      <c r="D148" s="384"/>
      <c r="E148" s="10">
        <v>3</v>
      </c>
      <c r="F148" s="10">
        <v>4</v>
      </c>
      <c r="G148" s="10">
        <v>5</v>
      </c>
      <c r="H148" s="10">
        <v>6</v>
      </c>
      <c r="I148" s="10">
        <v>7</v>
      </c>
      <c r="J148" s="10">
        <v>8</v>
      </c>
      <c r="K148" s="10">
        <v>9</v>
      </c>
      <c r="L148" s="10">
        <v>10</v>
      </c>
      <c r="M148" s="10">
        <v>11</v>
      </c>
      <c r="N148" s="10">
        <v>12</v>
      </c>
      <c r="O148" s="10">
        <v>13</v>
      </c>
      <c r="P148" s="10">
        <v>14</v>
      </c>
    </row>
    <row r="149" spans="1:16" ht="13" x14ac:dyDescent="0.3">
      <c r="A149" s="11"/>
      <c r="B149" s="409"/>
      <c r="C149" s="410"/>
      <c r="D149" s="411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37"/>
    </row>
    <row r="150" spans="1:16" ht="13" x14ac:dyDescent="0.3">
      <c r="A150" s="227"/>
      <c r="B150" s="416"/>
      <c r="C150" s="417"/>
      <c r="D150" s="418"/>
      <c r="E150" s="228"/>
      <c r="F150" s="228"/>
      <c r="G150" s="283"/>
      <c r="H150" s="228"/>
      <c r="I150" s="228"/>
      <c r="J150" s="284"/>
      <c r="K150" s="285"/>
      <c r="L150" s="72"/>
      <c r="M150" s="71"/>
      <c r="N150" s="283"/>
      <c r="O150" s="71"/>
      <c r="P150" s="282"/>
    </row>
    <row r="151" spans="1:16" ht="13" x14ac:dyDescent="0.25">
      <c r="A151" s="39">
        <v>1</v>
      </c>
      <c r="B151" s="309" t="s">
        <v>86</v>
      </c>
      <c r="C151" s="310"/>
      <c r="D151" s="311"/>
      <c r="E151" s="40"/>
      <c r="F151" s="40"/>
      <c r="G151" s="41">
        <v>263900</v>
      </c>
      <c r="H151" s="40"/>
      <c r="I151" s="40"/>
      <c r="J151" s="71">
        <f>G151/G165*100</f>
        <v>1.795628980458331</v>
      </c>
      <c r="K151" s="76"/>
      <c r="L151" s="72"/>
      <c r="M151" s="71">
        <f t="shared" ref="M151:M158" si="11">J151*K151/100</f>
        <v>0</v>
      </c>
      <c r="N151" s="82"/>
      <c r="O151" s="71">
        <f t="shared" ref="O151:O158" si="12">J151*L151/100</f>
        <v>0</v>
      </c>
      <c r="P151" s="140">
        <f t="shared" ref="P151" si="13">G151-N151</f>
        <v>263900</v>
      </c>
    </row>
    <row r="152" spans="1:16" ht="13" x14ac:dyDescent="0.25">
      <c r="A152" s="39">
        <v>2</v>
      </c>
      <c r="B152" s="64" t="s">
        <v>157</v>
      </c>
      <c r="C152" s="60"/>
      <c r="D152" s="61"/>
      <c r="E152" s="40"/>
      <c r="F152" s="40"/>
      <c r="G152" s="41">
        <v>708900</v>
      </c>
      <c r="H152" s="40"/>
      <c r="I152" s="40"/>
      <c r="J152" s="71">
        <f>G152/G165*100</f>
        <v>4.8234989929780632</v>
      </c>
      <c r="K152" s="76"/>
      <c r="L152" s="72"/>
      <c r="M152" s="71">
        <f t="shared" si="11"/>
        <v>0</v>
      </c>
      <c r="N152" s="82"/>
      <c r="O152" s="71">
        <f t="shared" si="12"/>
        <v>0</v>
      </c>
      <c r="P152" s="140">
        <f t="shared" ref="P152:P155" si="14">G152-N152</f>
        <v>708900</v>
      </c>
    </row>
    <row r="153" spans="1:16" ht="13" x14ac:dyDescent="0.25">
      <c r="A153" s="39">
        <v>3</v>
      </c>
      <c r="B153" s="64" t="s">
        <v>85</v>
      </c>
      <c r="C153" s="60"/>
      <c r="D153" s="61"/>
      <c r="E153" s="45"/>
      <c r="F153" s="40"/>
      <c r="G153" s="41">
        <v>250000</v>
      </c>
      <c r="H153" s="40"/>
      <c r="I153" s="40"/>
      <c r="J153" s="71">
        <f>G153/G165*100</f>
        <v>1.7010505688313102</v>
      </c>
      <c r="K153" s="76"/>
      <c r="L153" s="72"/>
      <c r="M153" s="71">
        <f t="shared" si="11"/>
        <v>0</v>
      </c>
      <c r="N153" s="82"/>
      <c r="O153" s="71">
        <f t="shared" si="12"/>
        <v>0</v>
      </c>
      <c r="P153" s="140">
        <f>G153-N153</f>
        <v>250000</v>
      </c>
    </row>
    <row r="154" spans="1:16" ht="13" x14ac:dyDescent="0.25">
      <c r="A154" s="39">
        <v>4</v>
      </c>
      <c r="B154" s="157" t="s">
        <v>158</v>
      </c>
      <c r="C154" s="157"/>
      <c r="D154" s="237"/>
      <c r="E154" s="45"/>
      <c r="F154" s="40"/>
      <c r="G154" s="41">
        <v>650000</v>
      </c>
      <c r="H154" s="40"/>
      <c r="I154" s="40"/>
      <c r="J154" s="71">
        <f>G154/G165*100</f>
        <v>4.4227314789614063</v>
      </c>
      <c r="K154" s="76"/>
      <c r="L154" s="72"/>
      <c r="M154" s="71">
        <f t="shared" si="11"/>
        <v>0</v>
      </c>
      <c r="N154" s="82"/>
      <c r="O154" s="71">
        <f t="shared" si="12"/>
        <v>0</v>
      </c>
      <c r="P154" s="140">
        <f t="shared" si="14"/>
        <v>650000</v>
      </c>
    </row>
    <row r="155" spans="1:16" ht="13" x14ac:dyDescent="0.25">
      <c r="A155" s="39">
        <v>5</v>
      </c>
      <c r="B155" s="157" t="s">
        <v>68</v>
      </c>
      <c r="C155" s="157"/>
      <c r="D155" s="237"/>
      <c r="E155" s="45"/>
      <c r="F155" s="40"/>
      <c r="G155" s="41">
        <v>720000</v>
      </c>
      <c r="H155" s="40"/>
      <c r="I155" s="40"/>
      <c r="J155" s="71">
        <f>G155/G165*100</f>
        <v>4.8990256382341739</v>
      </c>
      <c r="K155" s="76"/>
      <c r="L155" s="72"/>
      <c r="M155" s="71">
        <f t="shared" si="11"/>
        <v>0</v>
      </c>
      <c r="N155" s="82"/>
      <c r="O155" s="71">
        <f t="shared" si="12"/>
        <v>0</v>
      </c>
      <c r="P155" s="140">
        <f t="shared" si="14"/>
        <v>720000</v>
      </c>
    </row>
    <row r="156" spans="1:16" ht="13" x14ac:dyDescent="0.25">
      <c r="A156" s="39">
        <v>6</v>
      </c>
      <c r="B156" s="157" t="s">
        <v>160</v>
      </c>
      <c r="C156" s="157"/>
      <c r="D156" s="237"/>
      <c r="E156" s="45"/>
      <c r="F156" s="40"/>
      <c r="G156" s="41"/>
      <c r="H156" s="40"/>
      <c r="I156" s="40"/>
      <c r="J156" s="71">
        <f>G156/G165*100</f>
        <v>0</v>
      </c>
      <c r="K156" s="76"/>
      <c r="L156" s="72"/>
      <c r="M156" s="71">
        <f t="shared" si="11"/>
        <v>0</v>
      </c>
      <c r="N156" s="82"/>
      <c r="O156" s="71">
        <f t="shared" si="12"/>
        <v>0</v>
      </c>
      <c r="P156" s="140">
        <f>G156-N156</f>
        <v>0</v>
      </c>
    </row>
    <row r="157" spans="1:16" ht="13" x14ac:dyDescent="0.25">
      <c r="A157" s="39">
        <v>7</v>
      </c>
      <c r="B157" s="157" t="s">
        <v>183</v>
      </c>
      <c r="C157" s="157"/>
      <c r="D157" s="237"/>
      <c r="E157" s="45"/>
      <c r="F157" s="40"/>
      <c r="G157" s="41">
        <v>4800000</v>
      </c>
      <c r="H157" s="40"/>
      <c r="I157" s="40"/>
      <c r="J157" s="71">
        <f>G157/G165*100</f>
        <v>32.660170921561154</v>
      </c>
      <c r="K157" s="76">
        <f>N156:N157/G157*100</f>
        <v>41.666666666666671</v>
      </c>
      <c r="L157" s="76">
        <f>N157/G157*100</f>
        <v>41.666666666666671</v>
      </c>
      <c r="M157" s="71">
        <f t="shared" si="11"/>
        <v>13.608404550650482</v>
      </c>
      <c r="N157" s="82">
        <v>2000000</v>
      </c>
      <c r="O157" s="71">
        <f t="shared" si="12"/>
        <v>13.608404550650482</v>
      </c>
      <c r="P157" s="140">
        <f>G157-N157</f>
        <v>2800000</v>
      </c>
    </row>
    <row r="158" spans="1:16" ht="13" x14ac:dyDescent="0.25">
      <c r="A158" s="39">
        <v>8</v>
      </c>
      <c r="B158" s="157" t="s">
        <v>159</v>
      </c>
      <c r="C158" s="157"/>
      <c r="D158" s="237"/>
      <c r="E158" s="45"/>
      <c r="F158" s="40"/>
      <c r="G158" s="41">
        <v>7304000</v>
      </c>
      <c r="H158" s="40"/>
      <c r="I158" s="40"/>
      <c r="J158" s="71">
        <f>G158/G165*100</f>
        <v>49.697893418975561</v>
      </c>
      <c r="K158" s="76"/>
      <c r="L158" s="72"/>
      <c r="M158" s="71">
        <f t="shared" si="11"/>
        <v>0</v>
      </c>
      <c r="N158" s="82"/>
      <c r="O158" s="71">
        <f t="shared" si="12"/>
        <v>0</v>
      </c>
      <c r="P158" s="140">
        <f>G158-N158</f>
        <v>7304000</v>
      </c>
    </row>
    <row r="159" spans="1:16" x14ac:dyDescent="0.25">
      <c r="A159" s="39"/>
      <c r="B159" s="64"/>
      <c r="C159" s="60"/>
      <c r="D159" s="61"/>
      <c r="E159" s="45"/>
      <c r="F159" s="45"/>
      <c r="G159" s="46"/>
      <c r="H159" s="47"/>
      <c r="I159" s="47"/>
      <c r="J159" s="71"/>
      <c r="K159" s="72"/>
      <c r="L159" s="72"/>
      <c r="M159" s="71"/>
      <c r="N159" s="82"/>
      <c r="O159" s="71"/>
      <c r="P159" s="140"/>
    </row>
    <row r="160" spans="1:16" x14ac:dyDescent="0.25">
      <c r="A160" s="39"/>
      <c r="B160" s="59"/>
      <c r="C160" s="60"/>
      <c r="D160" s="61"/>
      <c r="E160" s="45"/>
      <c r="F160" s="45"/>
      <c r="G160" s="46"/>
      <c r="H160" s="47"/>
      <c r="I160" s="47"/>
      <c r="J160" s="49"/>
      <c r="K160" s="72"/>
      <c r="L160" s="72"/>
      <c r="M160" s="71"/>
      <c r="N160" s="41"/>
      <c r="O160" s="71"/>
      <c r="P160" s="140"/>
    </row>
    <row r="161" spans="1:16" x14ac:dyDescent="0.25">
      <c r="A161" s="39"/>
      <c r="B161" s="59"/>
      <c r="C161" s="60"/>
      <c r="D161" s="61"/>
      <c r="E161" s="45"/>
      <c r="F161" s="45"/>
      <c r="G161" s="46"/>
      <c r="H161" s="47"/>
      <c r="I161" s="47"/>
      <c r="J161" s="49"/>
      <c r="K161" s="72"/>
      <c r="L161" s="73"/>
      <c r="M161" s="71"/>
      <c r="N161" s="41"/>
      <c r="O161" s="52"/>
      <c r="P161" s="140"/>
    </row>
    <row r="162" spans="1:16" x14ac:dyDescent="0.25">
      <c r="A162" s="39"/>
      <c r="B162" s="59"/>
      <c r="C162" s="243"/>
      <c r="D162" s="244"/>
      <c r="E162" s="45"/>
      <c r="F162" s="45"/>
      <c r="G162" s="46"/>
      <c r="H162" s="47"/>
      <c r="I162" s="47"/>
      <c r="J162" s="49"/>
      <c r="K162" s="72"/>
      <c r="L162" s="72"/>
      <c r="M162" s="71"/>
      <c r="N162" s="41"/>
      <c r="O162" s="51"/>
      <c r="P162" s="140"/>
    </row>
    <row r="163" spans="1:16" x14ac:dyDescent="0.25">
      <c r="A163" s="39"/>
      <c r="B163" s="59"/>
      <c r="C163" s="243"/>
      <c r="D163" s="244"/>
      <c r="E163" s="45"/>
      <c r="F163" s="45"/>
      <c r="G163" s="46"/>
      <c r="H163" s="47"/>
      <c r="I163" s="47"/>
      <c r="J163" s="49"/>
      <c r="K163" s="72"/>
      <c r="L163" s="72"/>
      <c r="M163" s="71"/>
      <c r="N163" s="41"/>
      <c r="O163" s="51"/>
      <c r="P163" s="140"/>
    </row>
    <row r="164" spans="1:16" ht="13" thickBot="1" x14ac:dyDescent="0.3">
      <c r="A164" s="13"/>
      <c r="B164" s="55"/>
      <c r="C164" s="56"/>
      <c r="D164" s="57"/>
      <c r="E164" s="14"/>
      <c r="F164" s="14"/>
      <c r="G164" s="15"/>
      <c r="H164" s="16"/>
      <c r="I164" s="16"/>
      <c r="J164" s="17"/>
      <c r="K164" s="18"/>
      <c r="L164" s="18"/>
      <c r="M164" s="19"/>
      <c r="N164" s="15"/>
      <c r="O164" s="19"/>
      <c r="P164" s="158"/>
    </row>
    <row r="165" spans="1:16" ht="13.5" thickBot="1" x14ac:dyDescent="0.35">
      <c r="A165" s="388" t="s">
        <v>21</v>
      </c>
      <c r="B165" s="389"/>
      <c r="C165" s="389"/>
      <c r="D165" s="389"/>
      <c r="E165" s="389"/>
      <c r="F165" s="390"/>
      <c r="G165" s="20">
        <f>SUM(G151:G164)</f>
        <v>14696800</v>
      </c>
      <c r="H165" s="21"/>
      <c r="I165" s="22"/>
      <c r="J165" s="4">
        <f>SUM(J150:J164)</f>
        <v>100</v>
      </c>
      <c r="K165" s="189">
        <f>SUM(K151:K152)/7</f>
        <v>0</v>
      </c>
      <c r="L165" s="189">
        <f>N165/G165*100</f>
        <v>13.608404550650482</v>
      </c>
      <c r="M165" s="5">
        <f>SUM(M150:M162)</f>
        <v>13.608404550650482</v>
      </c>
      <c r="N165" s="23">
        <f>SUM(N151:N158)</f>
        <v>2000000</v>
      </c>
      <c r="O165" s="4">
        <f>SUM(O149:O164)</f>
        <v>13.608404550650482</v>
      </c>
      <c r="P165" s="205">
        <f>SUM(P151:P158)</f>
        <v>12696800</v>
      </c>
    </row>
    <row r="167" spans="1:16" x14ac:dyDescent="0.25">
      <c r="L167" s="162" t="s">
        <v>240</v>
      </c>
      <c r="M167" s="162"/>
      <c r="N167" s="162"/>
    </row>
    <row r="169" spans="1:16" x14ac:dyDescent="0.25">
      <c r="G169" s="162"/>
      <c r="L169" s="1" t="s">
        <v>22</v>
      </c>
    </row>
    <row r="173" spans="1:16" x14ac:dyDescent="0.25">
      <c r="L173" s="2" t="str">
        <f>L65</f>
        <v>ALEK SANDER,ST</v>
      </c>
      <c r="M173" s="2"/>
      <c r="O173" s="2"/>
    </row>
    <row r="174" spans="1:16" x14ac:dyDescent="0.25">
      <c r="L174" s="1" t="str">
        <f>L66</f>
        <v>NIP. 197605092006041015</v>
      </c>
      <c r="M174" s="2"/>
      <c r="O174" s="2"/>
    </row>
    <row r="175" spans="1:16" x14ac:dyDescent="0.25">
      <c r="M175" s="2"/>
      <c r="O175" s="2"/>
    </row>
    <row r="176" spans="1:16" x14ac:dyDescent="0.25">
      <c r="M176" s="2"/>
      <c r="O176" s="2"/>
    </row>
    <row r="177" spans="1:16" x14ac:dyDescent="0.25">
      <c r="M177" s="2"/>
      <c r="O177" s="2"/>
    </row>
    <row r="178" spans="1:16" ht="13" x14ac:dyDescent="0.3">
      <c r="A178" s="6" t="s">
        <v>26</v>
      </c>
      <c r="B178" s="6" t="s">
        <v>30</v>
      </c>
      <c r="C178" s="6" t="s">
        <v>127</v>
      </c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6" ht="13" x14ac:dyDescent="0.3">
      <c r="A179" s="6" t="s">
        <v>32</v>
      </c>
      <c r="B179" s="6" t="s">
        <v>30</v>
      </c>
      <c r="C179" s="6" t="s">
        <v>31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6" ht="13" thickBot="1" x14ac:dyDescent="0.3">
      <c r="E180" s="7"/>
      <c r="F180" s="7"/>
      <c r="G180" s="7"/>
      <c r="H180" s="7"/>
      <c r="I180" s="7"/>
      <c r="J180" s="7"/>
      <c r="K180" s="7"/>
      <c r="L180" s="7"/>
      <c r="M180" s="7" t="str">
        <f>M75</f>
        <v>Keadaan  Mei 2025</v>
      </c>
      <c r="N180" s="7"/>
    </row>
    <row r="181" spans="1:16" ht="13.5" customHeight="1" thickBot="1" x14ac:dyDescent="0.35">
      <c r="A181" s="395" t="s">
        <v>12</v>
      </c>
      <c r="B181" s="398" t="s">
        <v>13</v>
      </c>
      <c r="C181" s="399"/>
      <c r="D181" s="400"/>
      <c r="E181" s="391" t="s">
        <v>14</v>
      </c>
      <c r="F181" s="393"/>
      <c r="G181" s="395" t="s">
        <v>47</v>
      </c>
      <c r="H181" s="395" t="s">
        <v>15</v>
      </c>
      <c r="I181" s="395" t="s">
        <v>16</v>
      </c>
      <c r="J181" s="395" t="s">
        <v>45</v>
      </c>
      <c r="K181" s="388" t="s">
        <v>17</v>
      </c>
      <c r="L181" s="390"/>
      <c r="M181" s="391" t="s">
        <v>3</v>
      </c>
      <c r="N181" s="392"/>
      <c r="O181" s="393"/>
      <c r="P181" s="394" t="s">
        <v>4</v>
      </c>
    </row>
    <row r="182" spans="1:16" ht="13.5" thickBot="1" x14ac:dyDescent="0.35">
      <c r="A182" s="397"/>
      <c r="B182" s="401"/>
      <c r="C182" s="402"/>
      <c r="D182" s="403"/>
      <c r="E182" s="395" t="s">
        <v>18</v>
      </c>
      <c r="F182" s="395" t="s">
        <v>19</v>
      </c>
      <c r="G182" s="397"/>
      <c r="H182" s="397"/>
      <c r="I182" s="397"/>
      <c r="J182" s="397"/>
      <c r="K182" s="395" t="s">
        <v>8</v>
      </c>
      <c r="L182" s="395" t="s">
        <v>9</v>
      </c>
      <c r="M182" s="395" t="s">
        <v>8</v>
      </c>
      <c r="N182" s="388" t="s">
        <v>9</v>
      </c>
      <c r="O182" s="390"/>
      <c r="P182" s="394"/>
    </row>
    <row r="183" spans="1:16" ht="13.5" thickBot="1" x14ac:dyDescent="0.35">
      <c r="A183" s="396"/>
      <c r="B183" s="404"/>
      <c r="C183" s="405"/>
      <c r="D183" s="406"/>
      <c r="E183" s="396"/>
      <c r="F183" s="396"/>
      <c r="G183" s="396"/>
      <c r="H183" s="396"/>
      <c r="I183" s="396"/>
      <c r="J183" s="396"/>
      <c r="K183" s="396"/>
      <c r="L183" s="396"/>
      <c r="M183" s="396"/>
      <c r="N183" s="8" t="s">
        <v>20</v>
      </c>
      <c r="O183" s="8" t="s">
        <v>10</v>
      </c>
      <c r="P183" s="394"/>
    </row>
    <row r="184" spans="1:16" ht="13.5" thickBot="1" x14ac:dyDescent="0.35">
      <c r="A184" s="9">
        <v>1</v>
      </c>
      <c r="B184" s="382">
        <v>2</v>
      </c>
      <c r="C184" s="383"/>
      <c r="D184" s="384"/>
      <c r="E184" s="10">
        <v>3</v>
      </c>
      <c r="F184" s="10">
        <v>4</v>
      </c>
      <c r="G184" s="10">
        <v>5</v>
      </c>
      <c r="H184" s="10">
        <v>6</v>
      </c>
      <c r="I184" s="10">
        <v>7</v>
      </c>
      <c r="J184" s="10">
        <v>8</v>
      </c>
      <c r="K184" s="10">
        <v>9</v>
      </c>
      <c r="L184" s="10">
        <v>10</v>
      </c>
      <c r="M184" s="10">
        <v>11</v>
      </c>
      <c r="N184" s="10">
        <v>12</v>
      </c>
      <c r="O184" s="10">
        <v>13</v>
      </c>
      <c r="P184" s="10">
        <v>14</v>
      </c>
    </row>
    <row r="185" spans="1:16" ht="13" x14ac:dyDescent="0.3">
      <c r="A185" s="11">
        <v>1</v>
      </c>
      <c r="B185" s="419" t="s">
        <v>214</v>
      </c>
      <c r="C185" s="420"/>
      <c r="D185" s="421"/>
      <c r="E185" s="12"/>
      <c r="F185" s="12"/>
      <c r="G185" s="366">
        <v>369500</v>
      </c>
      <c r="H185" s="12"/>
      <c r="I185" s="12"/>
      <c r="J185" s="367">
        <f>G185/G192*100</f>
        <v>2.289853994695223</v>
      </c>
      <c r="K185" s="12"/>
      <c r="L185" s="12"/>
      <c r="M185" s="12"/>
      <c r="N185" s="12"/>
      <c r="O185" s="12"/>
      <c r="P185" s="281">
        <f>G185-N183:N185</f>
        <v>369500</v>
      </c>
    </row>
    <row r="186" spans="1:16" ht="13" x14ac:dyDescent="0.25">
      <c r="A186" s="39">
        <v>2</v>
      </c>
      <c r="B186" s="64" t="s">
        <v>157</v>
      </c>
      <c r="C186" s="60"/>
      <c r="D186" s="61"/>
      <c r="E186" s="40"/>
      <c r="F186" s="28"/>
      <c r="G186" s="29">
        <v>634000</v>
      </c>
      <c r="H186" s="28"/>
      <c r="I186" s="28"/>
      <c r="J186" s="76">
        <f>G186/G192*100</f>
        <v>3.9290052304107483</v>
      </c>
      <c r="K186" s="76"/>
      <c r="L186" s="76"/>
      <c r="M186" s="71">
        <f t="shared" ref="M186:M190" si="15">J186*K186/100</f>
        <v>0</v>
      </c>
      <c r="N186" s="86"/>
      <c r="O186" s="71">
        <f t="shared" ref="O186:O190" si="16">J186*L186/100</f>
        <v>0</v>
      </c>
      <c r="P186" s="140">
        <f t="shared" ref="P186:P188" si="17">G186-N186</f>
        <v>634000</v>
      </c>
    </row>
    <row r="187" spans="1:16" ht="13" x14ac:dyDescent="0.25">
      <c r="A187" s="39">
        <v>3</v>
      </c>
      <c r="B187" s="64" t="s">
        <v>85</v>
      </c>
      <c r="C187" s="60"/>
      <c r="D187" s="61"/>
      <c r="E187" s="45"/>
      <c r="F187" s="28"/>
      <c r="G187" s="29">
        <v>100000</v>
      </c>
      <c r="H187" s="28"/>
      <c r="I187" s="28"/>
      <c r="J187" s="76">
        <f>G187/G192*100</f>
        <v>0.61971691331399814</v>
      </c>
      <c r="K187" s="76"/>
      <c r="L187" s="76"/>
      <c r="M187" s="71">
        <f t="shared" si="15"/>
        <v>0</v>
      </c>
      <c r="N187" s="86"/>
      <c r="O187" s="71">
        <f t="shared" si="16"/>
        <v>0</v>
      </c>
      <c r="P187" s="140">
        <f t="shared" si="17"/>
        <v>100000</v>
      </c>
    </row>
    <row r="188" spans="1:16" x14ac:dyDescent="0.25">
      <c r="A188" s="39">
        <v>4</v>
      </c>
      <c r="B188" s="157" t="s">
        <v>158</v>
      </c>
      <c r="C188" s="157"/>
      <c r="D188" s="237"/>
      <c r="E188" s="45"/>
      <c r="F188" s="31"/>
      <c r="G188" s="32">
        <v>642900</v>
      </c>
      <c r="H188" s="33"/>
      <c r="I188" s="33"/>
      <c r="J188" s="76">
        <f>G188/G192*100</f>
        <v>3.9841600356956941</v>
      </c>
      <c r="K188" s="76"/>
      <c r="L188" s="76"/>
      <c r="M188" s="71">
        <f t="shared" si="15"/>
        <v>0</v>
      </c>
      <c r="N188" s="86"/>
      <c r="O188" s="71">
        <f t="shared" si="16"/>
        <v>0</v>
      </c>
      <c r="P188" s="140">
        <f t="shared" si="17"/>
        <v>642900</v>
      </c>
    </row>
    <row r="189" spans="1:16" x14ac:dyDescent="0.25">
      <c r="A189" s="39">
        <v>5</v>
      </c>
      <c r="B189" s="157" t="s">
        <v>184</v>
      </c>
      <c r="C189" s="157"/>
      <c r="D189" s="237"/>
      <c r="E189" s="45"/>
      <c r="F189" s="45"/>
      <c r="G189" s="46">
        <v>7200000</v>
      </c>
      <c r="H189" s="16"/>
      <c r="I189" s="16"/>
      <c r="J189" s="75">
        <f>G189/G192*100</f>
        <v>44.619617758607866</v>
      </c>
      <c r="K189" s="76">
        <f>N188:N189/G189*100</f>
        <v>41.666666666666671</v>
      </c>
      <c r="L189" s="76">
        <f>N189/G189*100</f>
        <v>41.666666666666671</v>
      </c>
      <c r="M189" s="71">
        <f t="shared" si="15"/>
        <v>18.591507399419946</v>
      </c>
      <c r="N189" s="86">
        <v>3000000</v>
      </c>
      <c r="O189" s="71">
        <f t="shared" si="16"/>
        <v>18.591507399419946</v>
      </c>
      <c r="P189" s="140">
        <f>G189-N189</f>
        <v>4200000</v>
      </c>
    </row>
    <row r="190" spans="1:16" x14ac:dyDescent="0.25">
      <c r="A190" s="39">
        <v>6</v>
      </c>
      <c r="B190" s="157" t="s">
        <v>159</v>
      </c>
      <c r="C190" s="157"/>
      <c r="D190" s="237"/>
      <c r="E190" s="45"/>
      <c r="F190" s="45"/>
      <c r="G190" s="46">
        <v>7190000</v>
      </c>
      <c r="H190" s="16"/>
      <c r="I190" s="16"/>
      <c r="J190" s="75">
        <f>G190/G192*100</f>
        <v>44.557646067276465</v>
      </c>
      <c r="K190" s="76">
        <f>N189:N190/G190*100</f>
        <v>62.225312934631425</v>
      </c>
      <c r="L190" s="76">
        <f>N190/G190*100</f>
        <v>62.225312934631425</v>
      </c>
      <c r="M190" s="71">
        <f t="shared" si="15"/>
        <v>27.726134701668276</v>
      </c>
      <c r="N190" s="86">
        <v>4474000</v>
      </c>
      <c r="O190" s="71">
        <f t="shared" si="16"/>
        <v>27.726134701668276</v>
      </c>
      <c r="P190" s="140">
        <f>G190-N190</f>
        <v>2716000</v>
      </c>
    </row>
    <row r="191" spans="1:16" ht="13" thickBot="1" x14ac:dyDescent="0.3">
      <c r="A191" s="13"/>
      <c r="B191" s="55"/>
      <c r="C191" s="56"/>
      <c r="D191" s="57"/>
      <c r="E191" s="14"/>
      <c r="F191" s="14"/>
      <c r="G191" s="15"/>
      <c r="H191" s="16"/>
      <c r="I191" s="16"/>
      <c r="J191" s="17"/>
      <c r="K191" s="18"/>
      <c r="L191" s="18"/>
      <c r="M191" s="19"/>
      <c r="N191" s="15"/>
      <c r="O191" s="19"/>
      <c r="P191" s="158"/>
    </row>
    <row r="192" spans="1:16" ht="13.5" thickBot="1" x14ac:dyDescent="0.35">
      <c r="A192" s="388" t="s">
        <v>21</v>
      </c>
      <c r="B192" s="389"/>
      <c r="C192" s="389"/>
      <c r="D192" s="389"/>
      <c r="E192" s="389"/>
      <c r="F192" s="390"/>
      <c r="G192" s="20">
        <f>SUM(G185:G190)</f>
        <v>16136400</v>
      </c>
      <c r="H192" s="21"/>
      <c r="I192" s="22"/>
      <c r="J192" s="4">
        <f>SUM(J185:J190)</f>
        <v>100</v>
      </c>
      <c r="K192" s="189">
        <f>SUM(K186:K190)/5</f>
        <v>20.778395920259619</v>
      </c>
      <c r="L192" s="189">
        <f>N192/G192*100</f>
        <v>46.317642101088225</v>
      </c>
      <c r="M192" s="190">
        <f>SUM(M186:M190)</f>
        <v>46.317642101088225</v>
      </c>
      <c r="N192" s="20">
        <f>SUM(N186:N190)</f>
        <v>7474000</v>
      </c>
      <c r="O192" s="190">
        <f>SUM(O186:O190)</f>
        <v>46.317642101088225</v>
      </c>
      <c r="P192" s="191">
        <f>SUM(P185:P190)</f>
        <v>8662400</v>
      </c>
    </row>
    <row r="194" spans="12:15" x14ac:dyDescent="0.25">
      <c r="L194" s="162" t="s">
        <v>240</v>
      </c>
      <c r="M194" s="162"/>
      <c r="N194" s="162"/>
    </row>
    <row r="196" spans="12:15" x14ac:dyDescent="0.25">
      <c r="L196" s="1" t="s">
        <v>22</v>
      </c>
    </row>
    <row r="200" spans="12:15" x14ac:dyDescent="0.25">
      <c r="L200" s="2" t="str">
        <f>L65</f>
        <v>ALEK SANDER,ST</v>
      </c>
      <c r="M200" s="2"/>
      <c r="O200" s="2"/>
    </row>
    <row r="201" spans="12:15" x14ac:dyDescent="0.25">
      <c r="L201" s="162" t="str">
        <f>L66</f>
        <v>NIP. 197605092006041015</v>
      </c>
      <c r="M201" s="2"/>
      <c r="O201" s="2"/>
    </row>
    <row r="214" spans="1:16" ht="13" x14ac:dyDescent="0.3">
      <c r="A214" s="6" t="s">
        <v>26</v>
      </c>
      <c r="B214" s="6" t="s">
        <v>30</v>
      </c>
      <c r="C214" s="6" t="s">
        <v>128</v>
      </c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6" ht="13" x14ac:dyDescent="0.3">
      <c r="A215" s="6" t="s">
        <v>32</v>
      </c>
      <c r="B215" s="6" t="s">
        <v>30</v>
      </c>
      <c r="C215" s="6" t="s">
        <v>31</v>
      </c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6" ht="13" thickBot="1" x14ac:dyDescent="0.3">
      <c r="E216" s="7"/>
      <c r="F216" s="7"/>
      <c r="G216" s="7"/>
      <c r="H216" s="7"/>
      <c r="I216" s="7"/>
      <c r="J216" s="7"/>
      <c r="K216" s="7"/>
      <c r="L216" s="7"/>
      <c r="M216" s="7" t="str">
        <f>M75</f>
        <v>Keadaan  Mei 2025</v>
      </c>
      <c r="N216" s="7"/>
    </row>
    <row r="217" spans="1:16" ht="13.5" customHeight="1" thickBot="1" x14ac:dyDescent="0.35">
      <c r="A217" s="395" t="s">
        <v>12</v>
      </c>
      <c r="B217" s="398" t="s">
        <v>13</v>
      </c>
      <c r="C217" s="399"/>
      <c r="D217" s="400"/>
      <c r="E217" s="391" t="s">
        <v>14</v>
      </c>
      <c r="F217" s="393"/>
      <c r="G217" s="395" t="s">
        <v>47</v>
      </c>
      <c r="H217" s="395" t="s">
        <v>15</v>
      </c>
      <c r="I217" s="395" t="s">
        <v>16</v>
      </c>
      <c r="J217" s="395" t="s">
        <v>45</v>
      </c>
      <c r="K217" s="388" t="s">
        <v>17</v>
      </c>
      <c r="L217" s="390"/>
      <c r="M217" s="391" t="s">
        <v>3</v>
      </c>
      <c r="N217" s="392"/>
      <c r="O217" s="393"/>
      <c r="P217" s="394" t="s">
        <v>4</v>
      </c>
    </row>
    <row r="218" spans="1:16" ht="13.5" thickBot="1" x14ac:dyDescent="0.35">
      <c r="A218" s="397"/>
      <c r="B218" s="401"/>
      <c r="C218" s="402"/>
      <c r="D218" s="403"/>
      <c r="E218" s="395" t="s">
        <v>18</v>
      </c>
      <c r="F218" s="395" t="s">
        <v>19</v>
      </c>
      <c r="G218" s="397"/>
      <c r="H218" s="397"/>
      <c r="I218" s="397"/>
      <c r="J218" s="397"/>
      <c r="K218" s="395" t="s">
        <v>8</v>
      </c>
      <c r="L218" s="395" t="s">
        <v>9</v>
      </c>
      <c r="M218" s="395" t="s">
        <v>8</v>
      </c>
      <c r="N218" s="388" t="s">
        <v>9</v>
      </c>
      <c r="O218" s="390"/>
      <c r="P218" s="394"/>
    </row>
    <row r="219" spans="1:16" ht="13.5" thickBot="1" x14ac:dyDescent="0.35">
      <c r="A219" s="396"/>
      <c r="B219" s="404"/>
      <c r="C219" s="405"/>
      <c r="D219" s="406"/>
      <c r="E219" s="396"/>
      <c r="F219" s="396"/>
      <c r="G219" s="396"/>
      <c r="H219" s="396"/>
      <c r="I219" s="396"/>
      <c r="J219" s="396"/>
      <c r="K219" s="396"/>
      <c r="L219" s="396"/>
      <c r="M219" s="396"/>
      <c r="N219" s="8" t="s">
        <v>20</v>
      </c>
      <c r="O219" s="8" t="s">
        <v>10</v>
      </c>
      <c r="P219" s="394"/>
    </row>
    <row r="220" spans="1:16" ht="13.5" thickBot="1" x14ac:dyDescent="0.35">
      <c r="A220" s="9">
        <v>1</v>
      </c>
      <c r="B220" s="382">
        <v>2</v>
      </c>
      <c r="C220" s="383"/>
      <c r="D220" s="384"/>
      <c r="E220" s="10">
        <v>3</v>
      </c>
      <c r="F220" s="10">
        <v>4</v>
      </c>
      <c r="G220" s="10">
        <v>5</v>
      </c>
      <c r="H220" s="10">
        <v>6</v>
      </c>
      <c r="I220" s="10">
        <v>7</v>
      </c>
      <c r="J220" s="10">
        <v>8</v>
      </c>
      <c r="K220" s="10">
        <v>9</v>
      </c>
      <c r="L220" s="10">
        <v>10</v>
      </c>
      <c r="M220" s="10">
        <v>11</v>
      </c>
      <c r="N220" s="10">
        <v>12</v>
      </c>
      <c r="O220" s="10">
        <v>13</v>
      </c>
      <c r="P220" s="10">
        <v>14</v>
      </c>
    </row>
    <row r="221" spans="1:16" ht="13" x14ac:dyDescent="0.3">
      <c r="A221" s="11"/>
      <c r="B221" s="385"/>
      <c r="C221" s="386"/>
      <c r="D221" s="387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37"/>
    </row>
    <row r="222" spans="1:16" ht="13" x14ac:dyDescent="0.25">
      <c r="A222" s="39">
        <v>1</v>
      </c>
      <c r="B222" s="309" t="s">
        <v>86</v>
      </c>
      <c r="C222" s="310"/>
      <c r="D222" s="311"/>
      <c r="E222" s="40"/>
      <c r="F222" s="28"/>
      <c r="G222" s="29">
        <v>182000</v>
      </c>
      <c r="H222" s="28"/>
      <c r="I222" s="28"/>
      <c r="J222" s="76">
        <f>G222/G230*100</f>
        <v>2.4575001012706084</v>
      </c>
      <c r="K222" s="76"/>
      <c r="L222" s="76"/>
      <c r="M222" s="71">
        <f t="shared" ref="M222:M227" si="18">J222*K222/100</f>
        <v>0</v>
      </c>
      <c r="N222" s="86"/>
      <c r="O222" s="71">
        <f t="shared" ref="O222:O227" si="19">J222*L222/100</f>
        <v>0</v>
      </c>
      <c r="P222" s="140">
        <f t="shared" ref="P222:P224" si="20">G222-N222</f>
        <v>182000</v>
      </c>
    </row>
    <row r="223" spans="1:16" ht="13" x14ac:dyDescent="0.25">
      <c r="A223" s="39">
        <v>2</v>
      </c>
      <c r="B223" s="64" t="s">
        <v>157</v>
      </c>
      <c r="C223" s="60"/>
      <c r="D223" s="61"/>
      <c r="E223" s="40"/>
      <c r="F223" s="28"/>
      <c r="G223" s="29">
        <v>318000</v>
      </c>
      <c r="H223" s="28"/>
      <c r="I223" s="28"/>
      <c r="J223" s="76">
        <f>G223/G230*100</f>
        <v>4.2938738033189754</v>
      </c>
      <c r="K223" s="76"/>
      <c r="L223" s="76"/>
      <c r="M223" s="71">
        <f t="shared" si="18"/>
        <v>0</v>
      </c>
      <c r="N223" s="86"/>
      <c r="O223" s="71">
        <f t="shared" si="19"/>
        <v>0</v>
      </c>
      <c r="P223" s="140">
        <f t="shared" si="20"/>
        <v>318000</v>
      </c>
    </row>
    <row r="224" spans="1:16" x14ac:dyDescent="0.25">
      <c r="A224" s="39">
        <v>3</v>
      </c>
      <c r="B224" s="64" t="s">
        <v>85</v>
      </c>
      <c r="C224" s="60"/>
      <c r="D224" s="61"/>
      <c r="E224" s="45"/>
      <c r="F224" s="31"/>
      <c r="G224" s="32">
        <v>292900</v>
      </c>
      <c r="H224" s="33"/>
      <c r="I224" s="33"/>
      <c r="J224" s="76">
        <f>G224/G230*100</f>
        <v>3.9549548333085784</v>
      </c>
      <c r="K224" s="76"/>
      <c r="L224" s="76"/>
      <c r="M224" s="71">
        <f t="shared" si="18"/>
        <v>0</v>
      </c>
      <c r="N224" s="86"/>
      <c r="O224" s="71">
        <f t="shared" si="19"/>
        <v>0</v>
      </c>
      <c r="P224" s="140">
        <f t="shared" si="20"/>
        <v>292900</v>
      </c>
    </row>
    <row r="225" spans="1:16" x14ac:dyDescent="0.25">
      <c r="A225" s="39">
        <v>4</v>
      </c>
      <c r="B225" s="157" t="s">
        <v>158</v>
      </c>
      <c r="C225" s="157"/>
      <c r="D225" s="237"/>
      <c r="E225" s="45"/>
      <c r="F225" s="14"/>
      <c r="G225" s="15">
        <v>325000</v>
      </c>
      <c r="H225" s="16"/>
      <c r="I225" s="16"/>
      <c r="J225" s="76">
        <f>G225/G230*100</f>
        <v>4.3883930379832297</v>
      </c>
      <c r="K225" s="76"/>
      <c r="L225" s="76"/>
      <c r="M225" s="71">
        <f t="shared" si="18"/>
        <v>0</v>
      </c>
      <c r="N225" s="86"/>
      <c r="O225" s="71">
        <f t="shared" si="19"/>
        <v>0</v>
      </c>
      <c r="P225" s="140">
        <f>G225-N225</f>
        <v>325000</v>
      </c>
    </row>
    <row r="226" spans="1:16" x14ac:dyDescent="0.25">
      <c r="A226" s="39">
        <v>5</v>
      </c>
      <c r="B226" s="157" t="s">
        <v>68</v>
      </c>
      <c r="C226" s="157"/>
      <c r="D226" s="237"/>
      <c r="E226" s="45"/>
      <c r="F226" s="14"/>
      <c r="G226" s="15">
        <v>1200000</v>
      </c>
      <c r="H226" s="16"/>
      <c r="I226" s="16"/>
      <c r="J226" s="76">
        <f>G226/G230*100</f>
        <v>16.203297371015001</v>
      </c>
      <c r="K226" s="76"/>
      <c r="L226" s="76"/>
      <c r="M226" s="71">
        <f t="shared" si="18"/>
        <v>0</v>
      </c>
      <c r="N226" s="86"/>
      <c r="O226" s="71">
        <f t="shared" si="19"/>
        <v>0</v>
      </c>
      <c r="P226" s="140">
        <f>G226-N226</f>
        <v>1200000</v>
      </c>
    </row>
    <row r="227" spans="1:16" x14ac:dyDescent="0.25">
      <c r="A227" s="39">
        <v>6</v>
      </c>
      <c r="B227" s="157" t="s">
        <v>159</v>
      </c>
      <c r="C227" s="157"/>
      <c r="D227" s="237"/>
      <c r="E227" s="45"/>
      <c r="F227" s="45"/>
      <c r="G227" s="46">
        <v>5088000</v>
      </c>
      <c r="H227" s="16"/>
      <c r="I227" s="16"/>
      <c r="J227" s="75">
        <f>G227/G230*100</f>
        <v>68.701980853103606</v>
      </c>
      <c r="K227" s="76"/>
      <c r="L227" s="76"/>
      <c r="M227" s="71">
        <f t="shared" si="18"/>
        <v>0</v>
      </c>
      <c r="N227" s="86"/>
      <c r="O227" s="71">
        <f t="shared" si="19"/>
        <v>0</v>
      </c>
      <c r="P227" s="140">
        <f>G227-N227</f>
        <v>5088000</v>
      </c>
    </row>
    <row r="228" spans="1:16" x14ac:dyDescent="0.25">
      <c r="A228" s="39"/>
      <c r="C228" s="290"/>
      <c r="D228" s="291"/>
      <c r="E228" s="45"/>
      <c r="F228" s="45"/>
      <c r="G228" s="46"/>
      <c r="H228" s="16"/>
      <c r="I228" s="16"/>
      <c r="J228" s="75"/>
      <c r="K228" s="76"/>
      <c r="L228" s="76"/>
      <c r="M228" s="75"/>
      <c r="N228" s="86"/>
      <c r="O228" s="75"/>
      <c r="P228" s="140"/>
    </row>
    <row r="229" spans="1:16" ht="13" thickBot="1" x14ac:dyDescent="0.3">
      <c r="A229" s="13"/>
      <c r="B229" s="55"/>
      <c r="C229" s="56"/>
      <c r="D229" s="57"/>
      <c r="E229" s="14"/>
      <c r="F229" s="14"/>
      <c r="G229" s="15"/>
      <c r="H229" s="16"/>
      <c r="I229" s="16"/>
      <c r="J229" s="17"/>
      <c r="K229" s="18"/>
      <c r="L229" s="18"/>
      <c r="M229" s="19"/>
      <c r="N229" s="15"/>
      <c r="O229" s="19"/>
      <c r="P229" s="158"/>
    </row>
    <row r="230" spans="1:16" ht="13.5" thickBot="1" x14ac:dyDescent="0.35">
      <c r="A230" s="388" t="s">
        <v>21</v>
      </c>
      <c r="B230" s="389"/>
      <c r="C230" s="389"/>
      <c r="D230" s="389"/>
      <c r="E230" s="389"/>
      <c r="F230" s="390"/>
      <c r="G230" s="20">
        <f>SUM(G222:G229)</f>
        <v>7405900</v>
      </c>
      <c r="H230" s="21"/>
      <c r="I230" s="22"/>
      <c r="J230" s="4">
        <f>SUM(J222:J229)</f>
        <v>100</v>
      </c>
      <c r="K230" s="189">
        <f>SUM(K222:K228)/5</f>
        <v>0</v>
      </c>
      <c r="L230" s="189">
        <f>N230/G230*100</f>
        <v>0</v>
      </c>
      <c r="M230" s="190">
        <f>SUM(M222:M228)</f>
        <v>0</v>
      </c>
      <c r="N230" s="20">
        <f>SUM(N222:N227)</f>
        <v>0</v>
      </c>
      <c r="O230" s="190">
        <f>SUM(O222:O228)</f>
        <v>0</v>
      </c>
      <c r="P230" s="191">
        <f>SUM(P222:P227)</f>
        <v>7405900</v>
      </c>
    </row>
    <row r="232" spans="1:16" x14ac:dyDescent="0.25">
      <c r="L232" s="239"/>
    </row>
    <row r="233" spans="1:16" x14ac:dyDescent="0.25">
      <c r="L233" s="162" t="s">
        <v>240</v>
      </c>
      <c r="M233" s="162"/>
      <c r="N233" s="162"/>
    </row>
    <row r="234" spans="1:16" x14ac:dyDescent="0.25">
      <c r="L234" s="1" t="s">
        <v>22</v>
      </c>
    </row>
    <row r="238" spans="1:16" x14ac:dyDescent="0.25">
      <c r="L238" s="2" t="str">
        <f>L65</f>
        <v>ALEK SANDER,ST</v>
      </c>
      <c r="M238" s="2"/>
      <c r="O238" s="2"/>
    </row>
    <row r="239" spans="1:16" x14ac:dyDescent="0.25">
      <c r="L239" s="162" t="str">
        <f>L66</f>
        <v>NIP. 197605092006041015</v>
      </c>
      <c r="M239" s="2"/>
      <c r="O239" s="2"/>
    </row>
    <row r="240" spans="1:16" x14ac:dyDescent="0.25">
      <c r="L240" s="162"/>
      <c r="M240" s="2"/>
      <c r="O240" s="2"/>
    </row>
    <row r="241" spans="1:16" x14ac:dyDescent="0.25">
      <c r="L241" s="162"/>
      <c r="M241" s="2"/>
      <c r="O241" s="2"/>
    </row>
    <row r="242" spans="1:16" x14ac:dyDescent="0.25">
      <c r="L242" s="162"/>
      <c r="M242" s="2"/>
      <c r="O242" s="2"/>
    </row>
    <row r="243" spans="1:16" x14ac:dyDescent="0.25">
      <c r="L243" s="162"/>
      <c r="M243" s="2"/>
      <c r="O243" s="2"/>
    </row>
    <row r="250" spans="1:16" ht="13" x14ac:dyDescent="0.3">
      <c r="A250" s="6" t="s">
        <v>26</v>
      </c>
      <c r="B250" s="6" t="s">
        <v>30</v>
      </c>
      <c r="C250" s="6" t="s">
        <v>167</v>
      </c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6" ht="13" x14ac:dyDescent="0.3">
      <c r="A251" s="6" t="s">
        <v>32</v>
      </c>
      <c r="B251" s="6" t="s">
        <v>30</v>
      </c>
      <c r="C251" s="6" t="s">
        <v>31</v>
      </c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6" ht="13" thickBot="1" x14ac:dyDescent="0.3">
      <c r="E252" s="7"/>
      <c r="F252" s="7"/>
      <c r="G252" s="7"/>
      <c r="H252" s="7"/>
      <c r="I252" s="7"/>
      <c r="J252" s="7"/>
      <c r="K252" s="7"/>
      <c r="L252" s="7"/>
      <c r="M252" s="7" t="str">
        <f>M75</f>
        <v>Keadaan  Mei 2025</v>
      </c>
      <c r="N252" s="7"/>
    </row>
    <row r="253" spans="1:16" ht="13.5" customHeight="1" thickBot="1" x14ac:dyDescent="0.35">
      <c r="A253" s="395" t="s">
        <v>12</v>
      </c>
      <c r="B253" s="398" t="s">
        <v>13</v>
      </c>
      <c r="C253" s="399"/>
      <c r="D253" s="400"/>
      <c r="E253" s="391" t="s">
        <v>14</v>
      </c>
      <c r="F253" s="393"/>
      <c r="G253" s="395" t="s">
        <v>47</v>
      </c>
      <c r="H253" s="395" t="s">
        <v>15</v>
      </c>
      <c r="I253" s="395" t="s">
        <v>16</v>
      </c>
      <c r="J253" s="395" t="s">
        <v>45</v>
      </c>
      <c r="K253" s="388" t="s">
        <v>17</v>
      </c>
      <c r="L253" s="390"/>
      <c r="M253" s="391" t="s">
        <v>3</v>
      </c>
      <c r="N253" s="392"/>
      <c r="O253" s="393"/>
      <c r="P253" s="394" t="s">
        <v>4</v>
      </c>
    </row>
    <row r="254" spans="1:16" ht="13.5" thickBot="1" x14ac:dyDescent="0.35">
      <c r="A254" s="397"/>
      <c r="B254" s="401"/>
      <c r="C254" s="402"/>
      <c r="D254" s="403"/>
      <c r="E254" s="395" t="s">
        <v>18</v>
      </c>
      <c r="F254" s="395" t="s">
        <v>19</v>
      </c>
      <c r="G254" s="397"/>
      <c r="H254" s="397"/>
      <c r="I254" s="397"/>
      <c r="J254" s="397"/>
      <c r="K254" s="395" t="s">
        <v>8</v>
      </c>
      <c r="L254" s="395" t="s">
        <v>9</v>
      </c>
      <c r="M254" s="395" t="s">
        <v>8</v>
      </c>
      <c r="N254" s="388" t="s">
        <v>9</v>
      </c>
      <c r="O254" s="390"/>
      <c r="P254" s="394"/>
    </row>
    <row r="255" spans="1:16" ht="13.5" thickBot="1" x14ac:dyDescent="0.35">
      <c r="A255" s="396"/>
      <c r="B255" s="404"/>
      <c r="C255" s="405"/>
      <c r="D255" s="406"/>
      <c r="E255" s="396"/>
      <c r="F255" s="396"/>
      <c r="G255" s="396"/>
      <c r="H255" s="396"/>
      <c r="I255" s="396"/>
      <c r="J255" s="396"/>
      <c r="K255" s="396"/>
      <c r="L255" s="396"/>
      <c r="M255" s="396"/>
      <c r="N255" s="8" t="s">
        <v>20</v>
      </c>
      <c r="O255" s="8" t="s">
        <v>10</v>
      </c>
      <c r="P255" s="394"/>
    </row>
    <row r="256" spans="1:16" ht="13.5" thickBot="1" x14ac:dyDescent="0.35">
      <c r="A256" s="9">
        <v>1</v>
      </c>
      <c r="B256" s="382">
        <v>2</v>
      </c>
      <c r="C256" s="383"/>
      <c r="D256" s="384"/>
      <c r="E256" s="10">
        <v>3</v>
      </c>
      <c r="F256" s="10">
        <v>4</v>
      </c>
      <c r="G256" s="10">
        <v>5</v>
      </c>
      <c r="H256" s="10">
        <v>6</v>
      </c>
      <c r="I256" s="10">
        <v>7</v>
      </c>
      <c r="J256" s="10">
        <v>8</v>
      </c>
      <c r="K256" s="10">
        <v>9</v>
      </c>
      <c r="L256" s="10">
        <v>10</v>
      </c>
      <c r="M256" s="10">
        <v>11</v>
      </c>
      <c r="N256" s="10">
        <v>12</v>
      </c>
      <c r="O256" s="10">
        <v>13</v>
      </c>
      <c r="P256" s="10">
        <v>14</v>
      </c>
    </row>
    <row r="257" spans="1:16" ht="13" x14ac:dyDescent="0.3">
      <c r="A257" s="11"/>
      <c r="B257" s="385"/>
      <c r="C257" s="386"/>
      <c r="D257" s="387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37"/>
    </row>
    <row r="258" spans="1:16" ht="13" x14ac:dyDescent="0.25">
      <c r="A258" s="39">
        <v>2</v>
      </c>
      <c r="B258" s="64" t="s">
        <v>157</v>
      </c>
      <c r="C258" s="60"/>
      <c r="D258" s="61"/>
      <c r="E258" s="40"/>
      <c r="F258" s="28"/>
      <c r="G258" s="29">
        <v>159000</v>
      </c>
      <c r="H258" s="28"/>
      <c r="I258" s="28"/>
      <c r="J258" s="76">
        <f>G258/G264*100</f>
        <v>2.6151315789473686</v>
      </c>
      <c r="K258" s="76"/>
      <c r="L258" s="76"/>
      <c r="M258" s="71">
        <f t="shared" ref="M258:M262" si="21">J258*K258/100</f>
        <v>0</v>
      </c>
      <c r="N258" s="86"/>
      <c r="O258" s="71">
        <f t="shared" ref="O258:O262" si="22">J258*L258/100</f>
        <v>0</v>
      </c>
      <c r="P258" s="140">
        <f t="shared" ref="P258:P260" si="23">G258-N258</f>
        <v>159000</v>
      </c>
    </row>
    <row r="259" spans="1:16" ht="13" x14ac:dyDescent="0.25">
      <c r="A259" s="39">
        <v>3</v>
      </c>
      <c r="B259" s="64" t="s">
        <v>85</v>
      </c>
      <c r="C259" s="60"/>
      <c r="D259" s="61"/>
      <c r="E259" s="45"/>
      <c r="F259" s="28"/>
      <c r="G259" s="29">
        <v>98500</v>
      </c>
      <c r="H259" s="28"/>
      <c r="I259" s="28"/>
      <c r="J259" s="76">
        <f>G259/G264*100</f>
        <v>1.6200657894736841</v>
      </c>
      <c r="K259" s="76"/>
      <c r="L259" s="76"/>
      <c r="M259" s="71">
        <f t="shared" si="21"/>
        <v>0</v>
      </c>
      <c r="N259" s="86"/>
      <c r="O259" s="71">
        <f t="shared" si="22"/>
        <v>0</v>
      </c>
      <c r="P259" s="140">
        <f t="shared" si="23"/>
        <v>98500</v>
      </c>
    </row>
    <row r="260" spans="1:16" x14ac:dyDescent="0.25">
      <c r="A260" s="39">
        <v>4</v>
      </c>
      <c r="B260" s="157" t="s">
        <v>158</v>
      </c>
      <c r="C260" s="157"/>
      <c r="D260" s="237"/>
      <c r="E260" s="45"/>
      <c r="F260" s="31"/>
      <c r="G260" s="32">
        <v>162500</v>
      </c>
      <c r="H260" s="33"/>
      <c r="I260" s="33"/>
      <c r="J260" s="76">
        <f>G260/G264*100</f>
        <v>2.6726973684210527</v>
      </c>
      <c r="K260" s="76"/>
      <c r="L260" s="76"/>
      <c r="M260" s="71">
        <f t="shared" si="21"/>
        <v>0</v>
      </c>
      <c r="N260" s="86"/>
      <c r="O260" s="71">
        <f t="shared" si="22"/>
        <v>0</v>
      </c>
      <c r="P260" s="140">
        <f t="shared" si="23"/>
        <v>162500</v>
      </c>
    </row>
    <row r="261" spans="1:16" x14ac:dyDescent="0.25">
      <c r="A261" s="39">
        <v>5</v>
      </c>
      <c r="B261" s="157" t="s">
        <v>159</v>
      </c>
      <c r="C261" s="157"/>
      <c r="D261" s="237"/>
      <c r="E261" s="45"/>
      <c r="F261" s="45"/>
      <c r="G261" s="46">
        <v>2060000</v>
      </c>
      <c r="H261" s="16"/>
      <c r="I261" s="16"/>
      <c r="J261" s="75">
        <f>G261/G264*100</f>
        <v>33.881578947368425</v>
      </c>
      <c r="K261" s="76"/>
      <c r="L261" s="76"/>
      <c r="M261" s="71">
        <f t="shared" si="21"/>
        <v>0</v>
      </c>
      <c r="N261" s="327"/>
      <c r="O261" s="71">
        <f t="shared" si="22"/>
        <v>0</v>
      </c>
      <c r="P261" s="140">
        <f>G261-N261</f>
        <v>2060000</v>
      </c>
    </row>
    <row r="262" spans="1:16" x14ac:dyDescent="0.25">
      <c r="A262" s="39">
        <v>6</v>
      </c>
      <c r="B262" s="260" t="s">
        <v>171</v>
      </c>
      <c r="C262" s="290"/>
      <c r="D262" s="291"/>
      <c r="E262" s="45"/>
      <c r="F262" s="45"/>
      <c r="G262" s="46">
        <v>3600000</v>
      </c>
      <c r="H262" s="16"/>
      <c r="I262" s="16"/>
      <c r="J262" s="75">
        <f>G262/G264*100</f>
        <v>59.210526315789465</v>
      </c>
      <c r="K262" s="76"/>
      <c r="L262" s="76"/>
      <c r="M262" s="71">
        <f t="shared" si="21"/>
        <v>0</v>
      </c>
      <c r="N262" s="86"/>
      <c r="O262" s="71">
        <f t="shared" si="22"/>
        <v>0</v>
      </c>
      <c r="P262" s="140">
        <f>G262-N262</f>
        <v>3600000</v>
      </c>
    </row>
    <row r="263" spans="1:16" ht="13" thickBot="1" x14ac:dyDescent="0.3">
      <c r="A263" s="13"/>
      <c r="B263" s="55"/>
      <c r="C263" s="56"/>
      <c r="D263" s="57"/>
      <c r="E263" s="14"/>
      <c r="F263" s="14"/>
      <c r="G263" s="15"/>
      <c r="H263" s="16"/>
      <c r="I263" s="16"/>
      <c r="J263" s="17"/>
      <c r="K263" s="76"/>
      <c r="L263" s="18"/>
      <c r="M263" s="19"/>
      <c r="N263" s="15"/>
      <c r="O263" s="19"/>
      <c r="P263" s="158"/>
    </row>
    <row r="264" spans="1:16" ht="13.5" thickBot="1" x14ac:dyDescent="0.35">
      <c r="A264" s="388" t="s">
        <v>21</v>
      </c>
      <c r="B264" s="389"/>
      <c r="C264" s="389"/>
      <c r="D264" s="389"/>
      <c r="E264" s="389"/>
      <c r="F264" s="390"/>
      <c r="G264" s="20">
        <f>SUM(G258:G263)</f>
        <v>6080000</v>
      </c>
      <c r="H264" s="21"/>
      <c r="I264" s="22"/>
      <c r="J264" s="4">
        <f>SUM(J258:J263)</f>
        <v>100</v>
      </c>
      <c r="K264" s="189">
        <f>SUM(K258:K262)/5</f>
        <v>0</v>
      </c>
      <c r="L264" s="189">
        <f>N264/G264*100</f>
        <v>0</v>
      </c>
      <c r="M264" s="190">
        <f>SUM(M258:M262)</f>
        <v>0</v>
      </c>
      <c r="N264" s="20">
        <f>SUM(N258:N262)</f>
        <v>0</v>
      </c>
      <c r="O264" s="190">
        <f>SUM(O258:O262)</f>
        <v>0</v>
      </c>
      <c r="P264" s="191">
        <f>SUM(P258:P262)</f>
        <v>6080000</v>
      </c>
    </row>
    <row r="266" spans="1:16" x14ac:dyDescent="0.25">
      <c r="L266" s="162" t="s">
        <v>240</v>
      </c>
      <c r="M266" s="162"/>
      <c r="N266" s="162"/>
    </row>
    <row r="268" spans="1:16" x14ac:dyDescent="0.25">
      <c r="L268" s="1" t="s">
        <v>22</v>
      </c>
    </row>
    <row r="272" spans="1:16" x14ac:dyDescent="0.25">
      <c r="L272" s="2" t="str">
        <f>L65</f>
        <v>ALEK SANDER,ST</v>
      </c>
      <c r="M272" s="2"/>
      <c r="O272" s="2"/>
    </row>
    <row r="273" spans="1:15" x14ac:dyDescent="0.25">
      <c r="L273" s="162" t="str">
        <f>L66</f>
        <v>NIP. 197605092006041015</v>
      </c>
      <c r="M273" s="2"/>
      <c r="O273" s="2"/>
    </row>
    <row r="275" spans="1:15" x14ac:dyDescent="0.25">
      <c r="L275" s="2"/>
      <c r="M275" s="2"/>
      <c r="O275" s="2"/>
    </row>
    <row r="276" spans="1:15" x14ac:dyDescent="0.25">
      <c r="L276" s="2"/>
      <c r="M276" s="2"/>
      <c r="O276" s="2"/>
    </row>
    <row r="277" spans="1:15" x14ac:dyDescent="0.25">
      <c r="L277" s="2"/>
      <c r="M277" s="2"/>
      <c r="O277" s="2"/>
    </row>
    <row r="278" spans="1:15" x14ac:dyDescent="0.25">
      <c r="L278" s="2"/>
      <c r="M278" s="2"/>
      <c r="O278" s="2"/>
    </row>
    <row r="279" spans="1:15" x14ac:dyDescent="0.25">
      <c r="L279" s="2"/>
      <c r="M279" s="2"/>
      <c r="O279" s="2"/>
    </row>
    <row r="280" spans="1:15" x14ac:dyDescent="0.25">
      <c r="L280" s="2"/>
      <c r="M280" s="2"/>
      <c r="O280" s="2"/>
    </row>
    <row r="281" spans="1:15" x14ac:dyDescent="0.25">
      <c r="L281" s="2"/>
      <c r="M281" s="2"/>
      <c r="O281" s="2"/>
    </row>
    <row r="282" spans="1:15" x14ac:dyDescent="0.25">
      <c r="L282" s="2"/>
      <c r="M282" s="2"/>
      <c r="O282" s="2"/>
    </row>
    <row r="283" spans="1:15" x14ac:dyDescent="0.25">
      <c r="A283" s="162" t="s">
        <v>166</v>
      </c>
      <c r="L283" s="2"/>
      <c r="M283" s="2"/>
      <c r="O283" s="2"/>
    </row>
    <row r="284" spans="1:15" x14ac:dyDescent="0.25">
      <c r="A284" s="162"/>
      <c r="L284" s="2"/>
      <c r="M284" s="2"/>
      <c r="O284" s="2"/>
    </row>
    <row r="285" spans="1:15" x14ac:dyDescent="0.25">
      <c r="L285" s="2"/>
      <c r="M285" s="2"/>
      <c r="O285" s="2"/>
    </row>
    <row r="286" spans="1:15" ht="13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ht="13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ht="13" thickBot="1" x14ac:dyDescent="0.3"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6" ht="13.5" customHeight="1" thickBot="1" x14ac:dyDescent="0.35">
      <c r="A289" s="395"/>
      <c r="B289" s="398"/>
      <c r="C289" s="399"/>
      <c r="D289" s="400"/>
      <c r="E289" s="391"/>
      <c r="F289" s="393"/>
      <c r="G289" s="395"/>
      <c r="H289" s="395"/>
      <c r="I289" s="395"/>
      <c r="J289" s="395"/>
      <c r="K289" s="388"/>
      <c r="L289" s="390"/>
      <c r="M289" s="391"/>
      <c r="N289" s="392"/>
      <c r="O289" s="393"/>
      <c r="P289" s="394"/>
    </row>
    <row r="290" spans="1:16" ht="13.5" thickBot="1" x14ac:dyDescent="0.35">
      <c r="A290" s="397"/>
      <c r="B290" s="401"/>
      <c r="C290" s="402"/>
      <c r="D290" s="403"/>
      <c r="E290" s="395"/>
      <c r="F290" s="395"/>
      <c r="G290" s="397"/>
      <c r="H290" s="397"/>
      <c r="I290" s="397"/>
      <c r="J290" s="397"/>
      <c r="K290" s="395"/>
      <c r="L290" s="395"/>
      <c r="M290" s="395"/>
      <c r="N290" s="388"/>
      <c r="O290" s="390"/>
      <c r="P290" s="394"/>
    </row>
    <row r="291" spans="1:16" ht="13.5" thickBot="1" x14ac:dyDescent="0.35">
      <c r="A291" s="396"/>
      <c r="B291" s="404"/>
      <c r="C291" s="405"/>
      <c r="D291" s="406"/>
      <c r="E291" s="396"/>
      <c r="F291" s="396"/>
      <c r="G291" s="396"/>
      <c r="H291" s="396"/>
      <c r="I291" s="396"/>
      <c r="J291" s="396"/>
      <c r="K291" s="396"/>
      <c r="L291" s="396"/>
      <c r="M291" s="396"/>
      <c r="N291" s="8"/>
      <c r="O291" s="8"/>
      <c r="P291" s="394"/>
    </row>
    <row r="292" spans="1:16" ht="13.5" thickBot="1" x14ac:dyDescent="0.35">
      <c r="A292" s="9"/>
      <c r="B292" s="382"/>
      <c r="C292" s="383"/>
      <c r="D292" s="384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1:16" ht="13" x14ac:dyDescent="0.3">
      <c r="A293" s="11"/>
      <c r="B293" s="385"/>
      <c r="C293" s="386"/>
      <c r="D293" s="387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37"/>
    </row>
    <row r="294" spans="1:16" x14ac:dyDescent="0.25">
      <c r="A294" s="39"/>
      <c r="B294" s="157"/>
      <c r="C294" s="157"/>
      <c r="D294" s="237"/>
      <c r="E294" s="14"/>
      <c r="F294" s="14"/>
      <c r="G294" s="15"/>
      <c r="H294" s="16"/>
      <c r="I294" s="16"/>
      <c r="J294" s="76"/>
      <c r="K294" s="76"/>
      <c r="L294" s="76"/>
      <c r="M294" s="71"/>
      <c r="N294" s="86"/>
      <c r="O294" s="71"/>
      <c r="P294" s="140"/>
    </row>
    <row r="295" spans="1:16" x14ac:dyDescent="0.25">
      <c r="A295" s="39"/>
      <c r="B295" s="157"/>
      <c r="C295" s="157"/>
      <c r="D295" s="237"/>
      <c r="E295" s="45"/>
      <c r="F295" s="45"/>
      <c r="G295" s="46"/>
      <c r="H295" s="16"/>
      <c r="I295" s="16"/>
      <c r="J295" s="75"/>
      <c r="K295" s="76"/>
      <c r="L295" s="76"/>
      <c r="M295" s="75"/>
      <c r="N295" s="86"/>
      <c r="O295" s="75"/>
      <c r="P295" s="140"/>
    </row>
    <row r="296" spans="1:16" x14ac:dyDescent="0.25">
      <c r="A296" s="39"/>
      <c r="C296" s="290"/>
      <c r="D296" s="291"/>
      <c r="E296" s="45"/>
      <c r="F296" s="45"/>
      <c r="G296" s="46"/>
      <c r="H296" s="16"/>
      <c r="I296" s="16"/>
      <c r="J296" s="75"/>
      <c r="K296" s="76"/>
      <c r="L296" s="76"/>
      <c r="M296" s="75"/>
      <c r="N296" s="86"/>
      <c r="O296" s="75"/>
      <c r="P296" s="140"/>
    </row>
    <row r="297" spans="1:16" ht="13" thickBot="1" x14ac:dyDescent="0.3">
      <c r="A297" s="13"/>
      <c r="B297" s="55"/>
      <c r="C297" s="56"/>
      <c r="D297" s="57"/>
      <c r="E297" s="14"/>
      <c r="F297" s="14"/>
      <c r="G297" s="15"/>
      <c r="H297" s="16"/>
      <c r="I297" s="16"/>
      <c r="J297" s="17"/>
      <c r="K297" s="18"/>
      <c r="L297" s="18"/>
      <c r="M297" s="19"/>
      <c r="N297" s="15"/>
      <c r="O297" s="19"/>
      <c r="P297" s="158"/>
    </row>
    <row r="298" spans="1:16" ht="13.5" thickBot="1" x14ac:dyDescent="0.35">
      <c r="A298" s="388"/>
      <c r="B298" s="389"/>
      <c r="C298" s="389"/>
      <c r="D298" s="389"/>
      <c r="E298" s="389"/>
      <c r="F298" s="390"/>
      <c r="G298" s="20"/>
      <c r="H298" s="21"/>
      <c r="I298" s="22"/>
      <c r="J298" s="4"/>
      <c r="K298" s="189"/>
      <c r="L298" s="189"/>
      <c r="M298" s="190"/>
      <c r="N298" s="20"/>
      <c r="O298" s="190"/>
      <c r="P298" s="191"/>
    </row>
    <row r="299" spans="1:16" x14ac:dyDescent="0.25">
      <c r="L299" s="162"/>
      <c r="M299" s="162"/>
    </row>
    <row r="300" spans="1:16" x14ac:dyDescent="0.25">
      <c r="L300" s="162"/>
      <c r="M300" s="162"/>
      <c r="N300" s="162"/>
    </row>
    <row r="306" spans="12:15" x14ac:dyDescent="0.25">
      <c r="L306" s="2"/>
      <c r="M306" s="2"/>
      <c r="O306" s="2"/>
    </row>
    <row r="307" spans="12:15" x14ac:dyDescent="0.25">
      <c r="L307" s="162"/>
      <c r="M307" s="2"/>
      <c r="O307" s="2"/>
    </row>
    <row r="309" spans="12:15" x14ac:dyDescent="0.25">
      <c r="L309" s="2"/>
      <c r="M309" s="2"/>
      <c r="O309" s="2"/>
    </row>
    <row r="310" spans="12:15" x14ac:dyDescent="0.25">
      <c r="L310" s="2"/>
      <c r="M310" s="2"/>
      <c r="O310" s="2"/>
    </row>
    <row r="311" spans="12:15" x14ac:dyDescent="0.25">
      <c r="L311" s="2"/>
      <c r="M311" s="2"/>
      <c r="O311" s="2"/>
    </row>
    <row r="312" spans="12:15" x14ac:dyDescent="0.25">
      <c r="L312" s="2"/>
      <c r="M312" s="2"/>
      <c r="O312" s="2"/>
    </row>
    <row r="313" spans="12:15" x14ac:dyDescent="0.25">
      <c r="L313" s="2"/>
      <c r="M313" s="2"/>
      <c r="O313" s="2"/>
    </row>
    <row r="314" spans="12:15" x14ac:dyDescent="0.25">
      <c r="L314" s="2"/>
      <c r="M314" s="2"/>
      <c r="O314" s="2"/>
    </row>
    <row r="315" spans="12:15" x14ac:dyDescent="0.25">
      <c r="L315" s="2"/>
      <c r="M315" s="2"/>
      <c r="O315" s="2"/>
    </row>
    <row r="316" spans="12:15" x14ac:dyDescent="0.25">
      <c r="L316" s="2"/>
      <c r="M316" s="2"/>
      <c r="O316" s="2"/>
    </row>
    <row r="317" spans="12:15" x14ac:dyDescent="0.25">
      <c r="L317" s="2"/>
      <c r="M317" s="2"/>
      <c r="O317" s="2"/>
    </row>
    <row r="318" spans="12:15" x14ac:dyDescent="0.25">
      <c r="L318" s="2"/>
      <c r="M318" s="2"/>
      <c r="O318" s="2"/>
    </row>
    <row r="319" spans="12:15" x14ac:dyDescent="0.25">
      <c r="L319" s="2"/>
      <c r="M319" s="2"/>
      <c r="O319" s="2"/>
    </row>
    <row r="320" spans="12:15" x14ac:dyDescent="0.25">
      <c r="L320" s="2"/>
      <c r="M320" s="2"/>
      <c r="O320" s="2"/>
    </row>
    <row r="321" spans="12:15" x14ac:dyDescent="0.25">
      <c r="L321" s="2"/>
      <c r="M321" s="2"/>
      <c r="O321" s="2"/>
    </row>
    <row r="322" spans="12:15" x14ac:dyDescent="0.25">
      <c r="L322" s="2"/>
      <c r="M322" s="2"/>
      <c r="O322" s="2"/>
    </row>
    <row r="323" spans="12:15" x14ac:dyDescent="0.25">
      <c r="L323" s="2"/>
      <c r="M323" s="2"/>
      <c r="O323" s="2"/>
    </row>
    <row r="324" spans="12:15" x14ac:dyDescent="0.25">
      <c r="L324" s="2"/>
      <c r="M324" s="2"/>
      <c r="O324" s="2"/>
    </row>
    <row r="325" spans="12:15" x14ac:dyDescent="0.25">
      <c r="L325" s="2"/>
      <c r="M325" s="2"/>
      <c r="O325" s="2"/>
    </row>
    <row r="326" spans="12:15" x14ac:dyDescent="0.25">
      <c r="L326" s="2"/>
      <c r="M326" s="2"/>
      <c r="O326" s="2"/>
    </row>
    <row r="327" spans="12:15" x14ac:dyDescent="0.25">
      <c r="L327" s="2"/>
      <c r="M327" s="2"/>
      <c r="O327" s="2"/>
    </row>
    <row r="328" spans="12:15" x14ac:dyDescent="0.25">
      <c r="L328" s="2"/>
      <c r="M328" s="2"/>
      <c r="O328" s="2"/>
    </row>
    <row r="329" spans="12:15" x14ac:dyDescent="0.25">
      <c r="L329" s="1" t="str">
        <f>L66</f>
        <v>NIP. 197605092006041015</v>
      </c>
      <c r="M329" s="2"/>
      <c r="O329" s="2"/>
    </row>
  </sheetData>
  <mergeCells count="176">
    <mergeCell ref="A192:F192"/>
    <mergeCell ref="B185:D185"/>
    <mergeCell ref="B184:D184"/>
    <mergeCell ref="A57:F57"/>
    <mergeCell ref="B56:D56"/>
    <mergeCell ref="A1:O1"/>
    <mergeCell ref="A2:O2"/>
    <mergeCell ref="A3:O3"/>
    <mergeCell ref="A9:A11"/>
    <mergeCell ref="B9:D11"/>
    <mergeCell ref="E9:F9"/>
    <mergeCell ref="G9:G11"/>
    <mergeCell ref="K10:K11"/>
    <mergeCell ref="K9:L9"/>
    <mergeCell ref="B45:D45"/>
    <mergeCell ref="B46:D46"/>
    <mergeCell ref="E42:F42"/>
    <mergeCell ref="E43:E44"/>
    <mergeCell ref="F43:F44"/>
    <mergeCell ref="B12:D12"/>
    <mergeCell ref="B13:D13"/>
    <mergeCell ref="F10:F11"/>
    <mergeCell ref="M43:M44"/>
    <mergeCell ref="K42:L42"/>
    <mergeCell ref="I42:I44"/>
    <mergeCell ref="J42:J44"/>
    <mergeCell ref="P9:P11"/>
    <mergeCell ref="P42:P44"/>
    <mergeCell ref="L10:L11"/>
    <mergeCell ref="A22:F22"/>
    <mergeCell ref="M42:O42"/>
    <mergeCell ref="N43:O43"/>
    <mergeCell ref="A42:A44"/>
    <mergeCell ref="H9:H11"/>
    <mergeCell ref="I9:I11"/>
    <mergeCell ref="J9:J11"/>
    <mergeCell ref="N10:O10"/>
    <mergeCell ref="L43:L44"/>
    <mergeCell ref="M10:M11"/>
    <mergeCell ref="G42:G44"/>
    <mergeCell ref="H42:H44"/>
    <mergeCell ref="B42:D44"/>
    <mergeCell ref="K43:K44"/>
    <mergeCell ref="E10:E11"/>
    <mergeCell ref="M9:O9"/>
    <mergeCell ref="M76:O76"/>
    <mergeCell ref="P76:P78"/>
    <mergeCell ref="K77:K78"/>
    <mergeCell ref="L77:L78"/>
    <mergeCell ref="M77:M78"/>
    <mergeCell ref="N77:O77"/>
    <mergeCell ref="A76:A78"/>
    <mergeCell ref="B76:D78"/>
    <mergeCell ref="E76:F76"/>
    <mergeCell ref="G76:G78"/>
    <mergeCell ref="H76:H78"/>
    <mergeCell ref="E77:E78"/>
    <mergeCell ref="F77:F78"/>
    <mergeCell ref="B79:D79"/>
    <mergeCell ref="B80:D80"/>
    <mergeCell ref="A90:F90"/>
    <mergeCell ref="A112:A114"/>
    <mergeCell ref="B112:D114"/>
    <mergeCell ref="E112:F112"/>
    <mergeCell ref="I76:I78"/>
    <mergeCell ref="J76:J78"/>
    <mergeCell ref="K76:L76"/>
    <mergeCell ref="B115:D115"/>
    <mergeCell ref="B116:D116"/>
    <mergeCell ref="A129:F129"/>
    <mergeCell ref="A145:A147"/>
    <mergeCell ref="B145:D147"/>
    <mergeCell ref="E145:F145"/>
    <mergeCell ref="M112:O112"/>
    <mergeCell ref="P112:P114"/>
    <mergeCell ref="E113:E114"/>
    <mergeCell ref="F113:F114"/>
    <mergeCell ref="K113:K114"/>
    <mergeCell ref="L113:L114"/>
    <mergeCell ref="M113:M114"/>
    <mergeCell ref="N113:O113"/>
    <mergeCell ref="G112:G114"/>
    <mergeCell ref="H112:H114"/>
    <mergeCell ref="I112:I114"/>
    <mergeCell ref="J112:J114"/>
    <mergeCell ref="K112:L112"/>
    <mergeCell ref="B148:D148"/>
    <mergeCell ref="B149:D149"/>
    <mergeCell ref="A165:F165"/>
    <mergeCell ref="M145:O145"/>
    <mergeCell ref="P145:P147"/>
    <mergeCell ref="E146:E147"/>
    <mergeCell ref="F146:F147"/>
    <mergeCell ref="K146:K147"/>
    <mergeCell ref="L146:L147"/>
    <mergeCell ref="M146:M147"/>
    <mergeCell ref="N146:O146"/>
    <mergeCell ref="G145:G147"/>
    <mergeCell ref="H145:H147"/>
    <mergeCell ref="I145:I147"/>
    <mergeCell ref="J145:J147"/>
    <mergeCell ref="K145:L145"/>
    <mergeCell ref="B150:D150"/>
    <mergeCell ref="A181:A183"/>
    <mergeCell ref="B181:D183"/>
    <mergeCell ref="E181:F181"/>
    <mergeCell ref="M181:O181"/>
    <mergeCell ref="P181:P183"/>
    <mergeCell ref="E182:E183"/>
    <mergeCell ref="F182:F183"/>
    <mergeCell ref="K182:K183"/>
    <mergeCell ref="L182:L183"/>
    <mergeCell ref="M182:M183"/>
    <mergeCell ref="N182:O182"/>
    <mergeCell ref="G181:G183"/>
    <mergeCell ref="H181:H183"/>
    <mergeCell ref="I181:I183"/>
    <mergeCell ref="J181:J183"/>
    <mergeCell ref="K181:L181"/>
    <mergeCell ref="B256:D256"/>
    <mergeCell ref="P217:P219"/>
    <mergeCell ref="E218:E219"/>
    <mergeCell ref="F218:F219"/>
    <mergeCell ref="K218:K219"/>
    <mergeCell ref="L218:L219"/>
    <mergeCell ref="M218:M219"/>
    <mergeCell ref="N218:O218"/>
    <mergeCell ref="A217:A219"/>
    <mergeCell ref="B217:D219"/>
    <mergeCell ref="E217:F217"/>
    <mergeCell ref="G217:G219"/>
    <mergeCell ref="H217:H219"/>
    <mergeCell ref="I217:I219"/>
    <mergeCell ref="J217:J219"/>
    <mergeCell ref="K217:L217"/>
    <mergeCell ref="M217:O217"/>
    <mergeCell ref="P253:P255"/>
    <mergeCell ref="E254:E255"/>
    <mergeCell ref="F254:F255"/>
    <mergeCell ref="K254:K255"/>
    <mergeCell ref="L254:L255"/>
    <mergeCell ref="M254:M255"/>
    <mergeCell ref="N254:O254"/>
    <mergeCell ref="A230:F230"/>
    <mergeCell ref="A253:A255"/>
    <mergeCell ref="B253:D255"/>
    <mergeCell ref="E253:F253"/>
    <mergeCell ref="G253:G255"/>
    <mergeCell ref="H253:H255"/>
    <mergeCell ref="I253:I255"/>
    <mergeCell ref="J253:J255"/>
    <mergeCell ref="K253:L253"/>
    <mergeCell ref="B221:D221"/>
    <mergeCell ref="B220:D220"/>
    <mergeCell ref="B292:D292"/>
    <mergeCell ref="B293:D293"/>
    <mergeCell ref="A298:F298"/>
    <mergeCell ref="K289:L289"/>
    <mergeCell ref="M289:O289"/>
    <mergeCell ref="P289:P291"/>
    <mergeCell ref="E290:E291"/>
    <mergeCell ref="F290:F291"/>
    <mergeCell ref="K290:K291"/>
    <mergeCell ref="L290:L291"/>
    <mergeCell ref="M290:M291"/>
    <mergeCell ref="N290:O290"/>
    <mergeCell ref="B257:D257"/>
    <mergeCell ref="A264:F264"/>
    <mergeCell ref="A289:A291"/>
    <mergeCell ref="B289:D291"/>
    <mergeCell ref="E289:F289"/>
    <mergeCell ref="G289:G291"/>
    <mergeCell ref="H289:H291"/>
    <mergeCell ref="I289:I291"/>
    <mergeCell ref="J289:J291"/>
    <mergeCell ref="M253:O253"/>
  </mergeCells>
  <pageMargins left="1" right="1" top="1" bottom="1" header="0.5" footer="0.5"/>
  <pageSetup paperSize="5" scale="85" orientation="landscape" horizontalDpi="4294967294" verticalDpi="4294967294" r:id="rId1"/>
  <headerFooter alignWithMargins="0"/>
  <rowBreaks count="5" manualBreakCount="5">
    <brk id="38" max="17" man="1"/>
    <brk id="72" max="17" man="1"/>
    <brk id="141" max="17" man="1"/>
    <brk id="308" max="17" man="1"/>
    <brk id="3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S196"/>
  <sheetViews>
    <sheetView view="pageBreakPreview" topLeftCell="A180" zoomScaleSheetLayoutView="100" workbookViewId="0">
      <selection activeCell="A210" sqref="A210"/>
    </sheetView>
  </sheetViews>
  <sheetFormatPr defaultColWidth="9.1796875" defaultRowHeight="12.5" x14ac:dyDescent="0.25"/>
  <cols>
    <col min="1" max="1" width="8.81640625" style="1" customWidth="1"/>
    <col min="2" max="2" width="2" style="1" customWidth="1"/>
    <col min="3" max="3" width="8.54296875" style="1" customWidth="1"/>
    <col min="4" max="4" width="38.81640625" style="1" customWidth="1"/>
    <col min="5" max="5" width="5.7265625" style="1" customWidth="1"/>
    <col min="6" max="6" width="5" style="1" customWidth="1"/>
    <col min="7" max="7" width="14.26953125" style="1" customWidth="1"/>
    <col min="8" max="8" width="7.81640625" style="1" customWidth="1"/>
    <col min="9" max="9" width="10.26953125" style="1" customWidth="1"/>
    <col min="10" max="10" width="7.453125" style="1" customWidth="1"/>
    <col min="11" max="11" width="7.54296875" style="1" customWidth="1"/>
    <col min="12" max="12" width="10.26953125" style="1" customWidth="1"/>
    <col min="13" max="13" width="7.7265625" style="1" customWidth="1"/>
    <col min="14" max="14" width="15" style="1" customWidth="1"/>
    <col min="15" max="15" width="7.54296875" style="1" customWidth="1"/>
    <col min="16" max="16" width="17.90625" style="1" customWidth="1"/>
    <col min="17" max="17" width="10.1796875" style="1" bestFit="1" customWidth="1"/>
    <col min="18" max="16384" width="9.1796875" style="1"/>
  </cols>
  <sheetData>
    <row r="1" spans="1:16" ht="14.25" customHeight="1" x14ac:dyDescent="0.25">
      <c r="A1" s="412" t="s">
        <v>11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6" ht="14.25" customHeight="1" x14ac:dyDescent="0.25">
      <c r="A2" s="412" t="s">
        <v>24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</row>
    <row r="3" spans="1:16" ht="15" customHeight="1" x14ac:dyDescent="0.25">
      <c r="A3" s="412" t="s">
        <v>212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</row>
    <row r="4" spans="1:16" ht="13" x14ac:dyDescent="0.3">
      <c r="A4" s="6" t="s">
        <v>33</v>
      </c>
      <c r="B4" s="6" t="s">
        <v>30</v>
      </c>
      <c r="C4" s="6" t="s">
        <v>74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3" x14ac:dyDescent="0.3">
      <c r="A5" s="6" t="s">
        <v>26</v>
      </c>
      <c r="B5" s="6" t="s">
        <v>30</v>
      </c>
      <c r="C5" s="6" t="s">
        <v>59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13" x14ac:dyDescent="0.3">
      <c r="A6" s="6" t="s">
        <v>32</v>
      </c>
      <c r="B6" s="6" t="s">
        <v>30</v>
      </c>
      <c r="C6" s="6" t="s">
        <v>31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13" thickBot="1" x14ac:dyDescent="0.3">
      <c r="E7" s="7"/>
      <c r="F7" s="7"/>
      <c r="G7" s="7"/>
      <c r="H7" s="7"/>
      <c r="I7" s="7"/>
      <c r="J7" s="7"/>
      <c r="K7" s="7"/>
      <c r="L7" s="7"/>
      <c r="M7" s="7" t="str">
        <f>'B'' IDA'!M8</f>
        <v>Keadaan  Mei 2025</v>
      </c>
      <c r="N7" s="7"/>
    </row>
    <row r="8" spans="1:16" ht="25.5" customHeight="1" thickBot="1" x14ac:dyDescent="0.35">
      <c r="A8" s="395" t="s">
        <v>12</v>
      </c>
      <c r="B8" s="398" t="s">
        <v>13</v>
      </c>
      <c r="C8" s="399"/>
      <c r="D8" s="400"/>
      <c r="E8" s="391" t="s">
        <v>14</v>
      </c>
      <c r="F8" s="393"/>
      <c r="G8" s="395" t="s">
        <v>25</v>
      </c>
      <c r="H8" s="395" t="s">
        <v>15</v>
      </c>
      <c r="I8" s="395" t="s">
        <v>16</v>
      </c>
      <c r="J8" s="395" t="s">
        <v>39</v>
      </c>
      <c r="K8" s="388" t="s">
        <v>17</v>
      </c>
      <c r="L8" s="390"/>
      <c r="M8" s="391" t="s">
        <v>3</v>
      </c>
      <c r="N8" s="392"/>
      <c r="O8" s="393"/>
      <c r="P8" s="395" t="s">
        <v>4</v>
      </c>
    </row>
    <row r="9" spans="1:16" ht="13.5" customHeight="1" thickBot="1" x14ac:dyDescent="0.35">
      <c r="A9" s="397"/>
      <c r="B9" s="401"/>
      <c r="C9" s="402"/>
      <c r="D9" s="403"/>
      <c r="E9" s="395" t="s">
        <v>18</v>
      </c>
      <c r="F9" s="395" t="s">
        <v>19</v>
      </c>
      <c r="G9" s="397"/>
      <c r="H9" s="397"/>
      <c r="I9" s="397"/>
      <c r="J9" s="397"/>
      <c r="K9" s="395" t="s">
        <v>8</v>
      </c>
      <c r="L9" s="395" t="s">
        <v>9</v>
      </c>
      <c r="M9" s="395" t="s">
        <v>8</v>
      </c>
      <c r="N9" s="388" t="s">
        <v>9</v>
      </c>
      <c r="O9" s="390"/>
      <c r="P9" s="397"/>
    </row>
    <row r="10" spans="1:16" ht="13.5" thickBot="1" x14ac:dyDescent="0.35">
      <c r="A10" s="396"/>
      <c r="B10" s="404"/>
      <c r="C10" s="405"/>
      <c r="D10" s="406"/>
      <c r="E10" s="396"/>
      <c r="F10" s="396"/>
      <c r="G10" s="396"/>
      <c r="H10" s="396"/>
      <c r="I10" s="396"/>
      <c r="J10" s="396"/>
      <c r="K10" s="396"/>
      <c r="L10" s="396"/>
      <c r="M10" s="396"/>
      <c r="N10" s="8" t="s">
        <v>20</v>
      </c>
      <c r="O10" s="8" t="s">
        <v>10</v>
      </c>
      <c r="P10" s="396"/>
    </row>
    <row r="11" spans="1:16" ht="13.5" thickBot="1" x14ac:dyDescent="0.35">
      <c r="A11" s="9">
        <v>1</v>
      </c>
      <c r="B11" s="382">
        <v>2</v>
      </c>
      <c r="C11" s="383"/>
      <c r="D11" s="384"/>
      <c r="E11" s="10">
        <v>3</v>
      </c>
      <c r="F11" s="10">
        <v>4</v>
      </c>
      <c r="G11" s="10">
        <v>5</v>
      </c>
      <c r="H11" s="10">
        <v>6</v>
      </c>
      <c r="I11" s="10">
        <v>7</v>
      </c>
      <c r="J11" s="10">
        <v>8</v>
      </c>
      <c r="K11" s="10">
        <v>9</v>
      </c>
      <c r="L11" s="10">
        <v>10</v>
      </c>
      <c r="M11" s="10">
        <v>11</v>
      </c>
      <c r="N11" s="10">
        <v>12</v>
      </c>
      <c r="O11" s="10">
        <v>13</v>
      </c>
      <c r="P11" s="10">
        <v>14</v>
      </c>
    </row>
    <row r="12" spans="1:16" ht="7.5" customHeight="1" x14ac:dyDescent="0.3">
      <c r="A12" s="11"/>
      <c r="B12" s="385"/>
      <c r="C12" s="386"/>
      <c r="D12" s="387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7"/>
    </row>
    <row r="13" spans="1:16" ht="13" customHeight="1" x14ac:dyDescent="0.25">
      <c r="A13" s="39">
        <v>1</v>
      </c>
      <c r="B13" s="248" t="s">
        <v>141</v>
      </c>
      <c r="C13" s="249"/>
      <c r="D13" s="250"/>
      <c r="E13" s="40"/>
      <c r="F13" s="40"/>
      <c r="G13" s="41">
        <v>2100000000</v>
      </c>
      <c r="H13" s="40"/>
      <c r="I13" s="40"/>
      <c r="J13" s="71">
        <f>G13/G32*100</f>
        <v>53.428235448565651</v>
      </c>
      <c r="K13" s="72">
        <f t="shared" ref="K13:K29" si="0">N13/G13*100</f>
        <v>40.728364095238092</v>
      </c>
      <c r="L13" s="72">
        <f t="shared" ref="L13:L29" si="1">N13/G13*100</f>
        <v>40.728364095238092</v>
      </c>
      <c r="M13" s="71">
        <f t="shared" ref="M13:M29" si="2">J13*K13/100</f>
        <v>21.760446263152886</v>
      </c>
      <c r="N13" s="82">
        <v>855295646</v>
      </c>
      <c r="O13" s="71">
        <f t="shared" ref="O13:O30" si="3">J13*L13/100</f>
        <v>21.760446263152886</v>
      </c>
      <c r="P13" s="140">
        <f t="shared" ref="P13:P30" si="4">G13-N13</f>
        <v>1244704354</v>
      </c>
    </row>
    <row r="14" spans="1:16" ht="13" customHeight="1" x14ac:dyDescent="0.25">
      <c r="A14" s="39">
        <v>2</v>
      </c>
      <c r="B14" s="352" t="s">
        <v>199</v>
      </c>
      <c r="C14" s="353"/>
      <c r="D14" s="354"/>
      <c r="E14" s="40"/>
      <c r="F14" s="40"/>
      <c r="G14" s="41">
        <v>230000000</v>
      </c>
      <c r="H14" s="40"/>
      <c r="I14" s="40"/>
      <c r="J14" s="71">
        <f>G14/G32*100</f>
        <v>5.8516638824619527</v>
      </c>
      <c r="K14" s="72">
        <f t="shared" si="0"/>
        <v>24.834302608695651</v>
      </c>
      <c r="L14" s="72">
        <f t="shared" si="1"/>
        <v>24.834302608695651</v>
      </c>
      <c r="M14" s="71">
        <f t="shared" si="2"/>
        <v>1.45321991621435</v>
      </c>
      <c r="N14" s="82">
        <v>57118896</v>
      </c>
      <c r="O14" s="71">
        <f t="shared" si="3"/>
        <v>1.45321991621435</v>
      </c>
      <c r="P14" s="140">
        <f t="shared" si="4"/>
        <v>172881104</v>
      </c>
    </row>
    <row r="15" spans="1:16" ht="13" customHeight="1" x14ac:dyDescent="0.25">
      <c r="A15" s="39">
        <v>3</v>
      </c>
      <c r="B15" s="207" t="s">
        <v>142</v>
      </c>
      <c r="C15" s="208"/>
      <c r="D15" s="209"/>
      <c r="E15" s="53"/>
      <c r="F15" s="45"/>
      <c r="G15" s="46">
        <v>152000000</v>
      </c>
      <c r="H15" s="47"/>
      <c r="I15" s="47"/>
      <c r="J15" s="71">
        <f>G15/G32*100</f>
        <v>3.8671865658009423</v>
      </c>
      <c r="K15" s="72">
        <f t="shared" si="0"/>
        <v>40.218486842105264</v>
      </c>
      <c r="L15" s="72">
        <f t="shared" si="1"/>
        <v>40.218486842105264</v>
      </c>
      <c r="M15" s="71">
        <f t="shared" si="2"/>
        <v>1.5553239201263145</v>
      </c>
      <c r="N15" s="82">
        <v>61132100</v>
      </c>
      <c r="O15" s="71">
        <f t="shared" si="3"/>
        <v>1.5553239201263145</v>
      </c>
      <c r="P15" s="140">
        <f t="shared" si="4"/>
        <v>90867900</v>
      </c>
    </row>
    <row r="16" spans="1:16" ht="13" customHeight="1" x14ac:dyDescent="0.25">
      <c r="A16" s="39">
        <v>4</v>
      </c>
      <c r="B16" s="352" t="s">
        <v>200</v>
      </c>
      <c r="C16" s="353"/>
      <c r="D16" s="354"/>
      <c r="E16" s="53"/>
      <c r="F16" s="45"/>
      <c r="G16" s="46">
        <v>9000000</v>
      </c>
      <c r="H16" s="47"/>
      <c r="I16" s="47"/>
      <c r="J16" s="71">
        <f>G16/G32*100</f>
        <v>0.22897815192242424</v>
      </c>
      <c r="K16" s="72">
        <f t="shared" si="0"/>
        <v>0</v>
      </c>
      <c r="L16" s="72">
        <f t="shared" si="1"/>
        <v>0</v>
      </c>
      <c r="M16" s="71">
        <f t="shared" si="2"/>
        <v>0</v>
      </c>
      <c r="N16" s="82"/>
      <c r="O16" s="71">
        <f t="shared" si="3"/>
        <v>0</v>
      </c>
      <c r="P16" s="140">
        <f t="shared" si="4"/>
        <v>9000000</v>
      </c>
    </row>
    <row r="17" spans="1:16" ht="13" customHeight="1" x14ac:dyDescent="0.25">
      <c r="A17" s="39">
        <v>5</v>
      </c>
      <c r="B17" s="152" t="s">
        <v>143</v>
      </c>
      <c r="C17" s="294"/>
      <c r="D17" s="295"/>
      <c r="E17" s="53"/>
      <c r="F17" s="45"/>
      <c r="G17" s="46">
        <v>115000000</v>
      </c>
      <c r="H17" s="47"/>
      <c r="I17" s="47"/>
      <c r="J17" s="71">
        <f>G17/G32*100</f>
        <v>2.9258319412309763</v>
      </c>
      <c r="K17" s="72">
        <f t="shared" si="0"/>
        <v>32.360869565217392</v>
      </c>
      <c r="L17" s="72">
        <f t="shared" si="1"/>
        <v>32.360869565217392</v>
      </c>
      <c r="M17" s="71">
        <f t="shared" si="2"/>
        <v>0.94682465819922423</v>
      </c>
      <c r="N17" s="82">
        <v>37215000</v>
      </c>
      <c r="O17" s="71">
        <f t="shared" si="3"/>
        <v>0.94682465819922423</v>
      </c>
      <c r="P17" s="140">
        <f t="shared" si="4"/>
        <v>77785000</v>
      </c>
    </row>
    <row r="18" spans="1:16" ht="13" customHeight="1" x14ac:dyDescent="0.25">
      <c r="A18" s="39">
        <v>6</v>
      </c>
      <c r="B18" s="152" t="s">
        <v>144</v>
      </c>
      <c r="C18" s="294"/>
      <c r="D18" s="295"/>
      <c r="E18" s="53"/>
      <c r="F18" s="45"/>
      <c r="G18" s="46">
        <v>158000000</v>
      </c>
      <c r="H18" s="47"/>
      <c r="I18" s="47"/>
      <c r="J18" s="71">
        <f>G18/G32*100</f>
        <v>4.0198386670825581</v>
      </c>
      <c r="K18" s="72">
        <f t="shared" si="0"/>
        <v>42.95696202531645</v>
      </c>
      <c r="L18" s="72">
        <f t="shared" si="1"/>
        <v>42.95696202531645</v>
      </c>
      <c r="M18" s="71">
        <f t="shared" si="2"/>
        <v>1.7268005696976414</v>
      </c>
      <c r="N18" s="82">
        <v>67872000</v>
      </c>
      <c r="O18" s="71">
        <f t="shared" si="3"/>
        <v>1.7268005696976414</v>
      </c>
      <c r="P18" s="140">
        <f t="shared" si="4"/>
        <v>90128000</v>
      </c>
    </row>
    <row r="19" spans="1:16" ht="13" customHeight="1" x14ac:dyDescent="0.25">
      <c r="A19" s="39">
        <v>7</v>
      </c>
      <c r="B19" s="152" t="s">
        <v>145</v>
      </c>
      <c r="C19" s="294"/>
      <c r="D19" s="295"/>
      <c r="E19" s="53"/>
      <c r="F19" s="45"/>
      <c r="G19" s="46">
        <v>50000000</v>
      </c>
      <c r="H19" s="47"/>
      <c r="I19" s="47"/>
      <c r="J19" s="71">
        <f>G19/G32*100</f>
        <v>1.272100844013468</v>
      </c>
      <c r="K19" s="72">
        <f t="shared" si="0"/>
        <v>37.5</v>
      </c>
      <c r="L19" s="72">
        <f t="shared" si="1"/>
        <v>37.5</v>
      </c>
      <c r="M19" s="71">
        <f t="shared" si="2"/>
        <v>0.4770378165050505</v>
      </c>
      <c r="N19" s="82">
        <v>18750000</v>
      </c>
      <c r="O19" s="71">
        <f t="shared" si="3"/>
        <v>0.4770378165050505</v>
      </c>
      <c r="P19" s="140">
        <f t="shared" si="4"/>
        <v>31250000</v>
      </c>
    </row>
    <row r="20" spans="1:16" ht="13" customHeight="1" x14ac:dyDescent="0.25">
      <c r="A20" s="39">
        <v>8</v>
      </c>
      <c r="B20" s="152" t="s">
        <v>201</v>
      </c>
      <c r="C20" s="353"/>
      <c r="D20" s="354"/>
      <c r="E20" s="53"/>
      <c r="F20" s="45"/>
      <c r="G20" s="46">
        <v>15000000</v>
      </c>
      <c r="H20" s="47"/>
      <c r="I20" s="47"/>
      <c r="J20" s="71">
        <f>G20/G32*100</f>
        <v>0.38163025320404043</v>
      </c>
      <c r="K20" s="72">
        <f t="shared" si="0"/>
        <v>21.891659999999998</v>
      </c>
      <c r="L20" s="72">
        <f t="shared" si="1"/>
        <v>21.891659999999998</v>
      </c>
      <c r="M20" s="71">
        <f t="shared" si="2"/>
        <v>8.3545197488567632E-2</v>
      </c>
      <c r="N20" s="82">
        <v>3283749</v>
      </c>
      <c r="O20" s="71">
        <f t="shared" si="3"/>
        <v>8.3545197488567632E-2</v>
      </c>
      <c r="P20" s="140">
        <f t="shared" si="4"/>
        <v>11716251</v>
      </c>
    </row>
    <row r="21" spans="1:16" ht="13" customHeight="1" x14ac:dyDescent="0.25">
      <c r="A21" s="39">
        <v>9</v>
      </c>
      <c r="B21" s="152" t="s">
        <v>236</v>
      </c>
      <c r="C21" s="353"/>
      <c r="D21" s="354"/>
      <c r="E21" s="53"/>
      <c r="F21" s="45"/>
      <c r="G21" s="46">
        <v>106000000</v>
      </c>
      <c r="H21" s="47"/>
      <c r="I21" s="47"/>
      <c r="J21" s="71">
        <f>G21/G32*100</f>
        <v>2.6968537893085522</v>
      </c>
      <c r="K21" s="72">
        <f t="shared" si="0"/>
        <v>39.745599056603773</v>
      </c>
      <c r="L21" s="72">
        <f t="shared" si="1"/>
        <v>39.745599056603773</v>
      </c>
      <c r="M21" s="71">
        <f t="shared" si="2"/>
        <v>1.0718806942414032</v>
      </c>
      <c r="N21" s="82">
        <v>42130335</v>
      </c>
      <c r="O21" s="71">
        <f t="shared" si="3"/>
        <v>1.0718806942414032</v>
      </c>
      <c r="P21" s="140">
        <f t="shared" si="4"/>
        <v>63869665</v>
      </c>
    </row>
    <row r="22" spans="1:16" ht="13" customHeight="1" x14ac:dyDescent="0.25">
      <c r="A22" s="39">
        <v>11</v>
      </c>
      <c r="B22" s="152" t="s">
        <v>146</v>
      </c>
      <c r="C22" s="294"/>
      <c r="D22" s="295"/>
      <c r="E22" s="53"/>
      <c r="F22" s="45"/>
      <c r="G22" s="46">
        <v>15300000</v>
      </c>
      <c r="H22" s="47"/>
      <c r="I22" s="47"/>
      <c r="J22" s="71">
        <f>G22/G32*100</f>
        <v>0.38926285826812118</v>
      </c>
      <c r="K22" s="72">
        <f t="shared" si="0"/>
        <v>9.7114183006535946</v>
      </c>
      <c r="L22" s="72">
        <f t="shared" si="1"/>
        <v>9.7114183006535946</v>
      </c>
      <c r="M22" s="71">
        <f t="shared" si="2"/>
        <v>3.7802944455497582E-2</v>
      </c>
      <c r="N22" s="82">
        <v>1485847</v>
      </c>
      <c r="O22" s="71">
        <f t="shared" si="3"/>
        <v>3.7802944455497582E-2</v>
      </c>
      <c r="P22" s="140">
        <f t="shared" si="4"/>
        <v>13814153</v>
      </c>
    </row>
    <row r="23" spans="1:16" ht="13" customHeight="1" x14ac:dyDescent="0.25">
      <c r="A23" s="39">
        <v>12</v>
      </c>
      <c r="B23" s="152" t="s">
        <v>235</v>
      </c>
      <c r="C23" s="294"/>
      <c r="D23" s="295"/>
      <c r="E23" s="53"/>
      <c r="F23" s="45"/>
      <c r="G23" s="46">
        <v>200000</v>
      </c>
      <c r="H23" s="47"/>
      <c r="I23" s="47"/>
      <c r="J23" s="71">
        <f>G23/G32*100</f>
        <v>5.0884033760538721E-3</v>
      </c>
      <c r="K23" s="72">
        <f t="shared" si="0"/>
        <v>7.1154999999999999</v>
      </c>
      <c r="L23" s="72">
        <f t="shared" si="1"/>
        <v>7.1154999999999999</v>
      </c>
      <c r="M23" s="71">
        <f t="shared" si="2"/>
        <v>3.620653422231133E-4</v>
      </c>
      <c r="N23" s="82">
        <v>14231</v>
      </c>
      <c r="O23" s="71">
        <f t="shared" si="3"/>
        <v>3.620653422231133E-4</v>
      </c>
      <c r="P23" s="140">
        <f t="shared" si="4"/>
        <v>185769</v>
      </c>
    </row>
    <row r="24" spans="1:16" ht="13" customHeight="1" x14ac:dyDescent="0.25">
      <c r="A24" s="39">
        <v>14</v>
      </c>
      <c r="B24" s="152" t="s">
        <v>147</v>
      </c>
      <c r="C24" s="294"/>
      <c r="D24" s="295"/>
      <c r="E24" s="53"/>
      <c r="F24" s="45"/>
      <c r="G24" s="46">
        <v>130000000</v>
      </c>
      <c r="H24" s="47"/>
      <c r="I24" s="47"/>
      <c r="J24" s="71">
        <f>G24/G32*100</f>
        <v>3.3074621944350167</v>
      </c>
      <c r="K24" s="72">
        <f t="shared" si="0"/>
        <v>34.239883076923078</v>
      </c>
      <c r="L24" s="72">
        <f t="shared" si="1"/>
        <v>34.239883076923078</v>
      </c>
      <c r="M24" s="71">
        <f t="shared" si="2"/>
        <v>1.1324711881879841</v>
      </c>
      <c r="N24" s="82">
        <v>44511848</v>
      </c>
      <c r="O24" s="71">
        <f t="shared" si="3"/>
        <v>1.1324711881879841</v>
      </c>
      <c r="P24" s="140">
        <f t="shared" si="4"/>
        <v>85488152</v>
      </c>
    </row>
    <row r="25" spans="1:16" ht="13" customHeight="1" x14ac:dyDescent="0.25">
      <c r="A25" s="39">
        <v>15</v>
      </c>
      <c r="B25" s="152" t="s">
        <v>202</v>
      </c>
      <c r="C25" s="353"/>
      <c r="D25" s="354"/>
      <c r="E25" s="53"/>
      <c r="F25" s="45"/>
      <c r="G25" s="46">
        <v>9500000</v>
      </c>
      <c r="H25" s="47"/>
      <c r="I25" s="47"/>
      <c r="J25" s="71">
        <f>G25/G32*100</f>
        <v>0.2416991603625589</v>
      </c>
      <c r="K25" s="72">
        <f t="shared" si="0"/>
        <v>21.401684210526316</v>
      </c>
      <c r="L25" s="72">
        <f t="shared" si="1"/>
        <v>21.401684210526316</v>
      </c>
      <c r="M25" s="71">
        <f t="shared" si="2"/>
        <v>5.1727691040288445E-2</v>
      </c>
      <c r="N25" s="82">
        <v>2033160</v>
      </c>
      <c r="O25" s="71">
        <f t="shared" si="3"/>
        <v>5.1727691040288445E-2</v>
      </c>
      <c r="P25" s="140">
        <f t="shared" si="4"/>
        <v>7466840</v>
      </c>
    </row>
    <row r="26" spans="1:16" ht="13" customHeight="1" x14ac:dyDescent="0.25">
      <c r="A26" s="39">
        <v>16</v>
      </c>
      <c r="B26" s="152" t="s">
        <v>204</v>
      </c>
      <c r="C26" s="353"/>
      <c r="D26" s="354"/>
      <c r="E26" s="53"/>
      <c r="F26" s="45"/>
      <c r="G26" s="46">
        <v>8700000</v>
      </c>
      <c r="H26" s="47"/>
      <c r="I26" s="47"/>
      <c r="J26" s="71">
        <f>G26/G32*100</f>
        <v>0.22134554685834343</v>
      </c>
      <c r="K26" s="72">
        <f t="shared" si="0"/>
        <v>20.819528735632183</v>
      </c>
      <c r="L26" s="72">
        <f t="shared" si="1"/>
        <v>20.819528735632183</v>
      </c>
      <c r="M26" s="71">
        <f t="shared" ref="M26" si="5">J26*K26/100</f>
        <v>4.6083099733215012E-2</v>
      </c>
      <c r="N26" s="82">
        <v>1811299</v>
      </c>
      <c r="O26" s="71">
        <f t="shared" ref="O26" si="6">J26*L26/100</f>
        <v>4.6083099733215012E-2</v>
      </c>
      <c r="P26" s="140">
        <f t="shared" si="4"/>
        <v>6888701</v>
      </c>
    </row>
    <row r="27" spans="1:16" ht="13" customHeight="1" x14ac:dyDescent="0.25">
      <c r="A27" s="39">
        <v>17</v>
      </c>
      <c r="B27" s="152" t="s">
        <v>203</v>
      </c>
      <c r="C27" s="294"/>
      <c r="D27" s="295"/>
      <c r="E27" s="53"/>
      <c r="F27" s="45"/>
      <c r="G27" s="46">
        <v>17000000</v>
      </c>
      <c r="H27" s="47"/>
      <c r="I27" s="47"/>
      <c r="J27" s="71">
        <f>G27/G32*100</f>
        <v>0.43251428696457911</v>
      </c>
      <c r="K27" s="72">
        <f t="shared" si="0"/>
        <v>31.964152941176472</v>
      </c>
      <c r="L27" s="72">
        <f t="shared" si="1"/>
        <v>31.964152941176472</v>
      </c>
      <c r="M27" s="71">
        <f t="shared" si="2"/>
        <v>0.13824952817779695</v>
      </c>
      <c r="N27" s="82">
        <v>5433906</v>
      </c>
      <c r="O27" s="71">
        <f t="shared" si="3"/>
        <v>0.13824952817779695</v>
      </c>
      <c r="P27" s="140">
        <f t="shared" si="4"/>
        <v>11566094</v>
      </c>
    </row>
    <row r="28" spans="1:16" ht="13" customHeight="1" x14ac:dyDescent="0.25">
      <c r="A28" s="39">
        <v>18</v>
      </c>
      <c r="B28" s="152" t="s">
        <v>215</v>
      </c>
      <c r="C28" s="361"/>
      <c r="D28" s="362"/>
      <c r="E28" s="53"/>
      <c r="F28" s="45"/>
      <c r="G28" s="46">
        <v>14382000</v>
      </c>
      <c r="H28" s="47"/>
      <c r="I28" s="47"/>
      <c r="J28" s="71">
        <f>G28/G32*100</f>
        <v>0.36590708677203393</v>
      </c>
      <c r="K28" s="72">
        <f t="shared" si="0"/>
        <v>0</v>
      </c>
      <c r="L28" s="72"/>
      <c r="M28" s="71"/>
      <c r="N28" s="82"/>
      <c r="O28" s="71"/>
      <c r="P28" s="140">
        <f>G28-N28</f>
        <v>14382000</v>
      </c>
    </row>
    <row r="29" spans="1:16" ht="13" customHeight="1" x14ac:dyDescent="0.25">
      <c r="A29" s="39">
        <v>19</v>
      </c>
      <c r="B29" s="152" t="s">
        <v>148</v>
      </c>
      <c r="C29" s="294"/>
      <c r="D29" s="295"/>
      <c r="E29" s="53"/>
      <c r="F29" s="45"/>
      <c r="G29" s="46">
        <v>800424000</v>
      </c>
      <c r="H29" s="47"/>
      <c r="I29" s="47"/>
      <c r="J29" s="71">
        <f>G29/G32*100</f>
        <v>20.36440091937272</v>
      </c>
      <c r="K29" s="72">
        <f t="shared" si="0"/>
        <v>31.396054965868093</v>
      </c>
      <c r="L29" s="72">
        <f t="shared" si="1"/>
        <v>31.396054965868093</v>
      </c>
      <c r="M29" s="71">
        <f t="shared" si="2"/>
        <v>6.393618506116006</v>
      </c>
      <c r="N29" s="82">
        <v>251301559</v>
      </c>
      <c r="O29" s="71">
        <f t="shared" si="3"/>
        <v>6.393618506116006</v>
      </c>
      <c r="P29" s="140">
        <f t="shared" si="4"/>
        <v>549122441</v>
      </c>
    </row>
    <row r="30" spans="1:16" ht="13" customHeight="1" x14ac:dyDescent="0.25">
      <c r="A30" s="39"/>
      <c r="B30" s="152"/>
      <c r="C30" s="294"/>
      <c r="D30" s="295"/>
      <c r="E30" s="53"/>
      <c r="F30" s="45"/>
      <c r="G30" s="46"/>
      <c r="H30" s="47"/>
      <c r="I30" s="47"/>
      <c r="J30" s="71"/>
      <c r="K30" s="72"/>
      <c r="L30" s="72"/>
      <c r="M30" s="71"/>
      <c r="N30" s="82"/>
      <c r="O30" s="71">
        <f t="shared" si="3"/>
        <v>0</v>
      </c>
      <c r="P30" s="140">
        <f t="shared" si="4"/>
        <v>0</v>
      </c>
    </row>
    <row r="31" spans="1:16" ht="6.75" customHeight="1" thickBot="1" x14ac:dyDescent="0.3">
      <c r="A31" s="25"/>
      <c r="B31" s="429"/>
      <c r="C31" s="430"/>
      <c r="D31" s="431"/>
      <c r="E31" s="26"/>
      <c r="F31" s="14"/>
      <c r="G31" s="15"/>
      <c r="H31" s="16"/>
      <c r="I31" s="16"/>
      <c r="J31" s="17"/>
      <c r="K31" s="18"/>
      <c r="L31" s="18"/>
      <c r="M31" s="19"/>
      <c r="N31" s="84"/>
      <c r="O31" s="19"/>
      <c r="P31" s="160"/>
    </row>
    <row r="32" spans="1:16" ht="13.5" thickBot="1" x14ac:dyDescent="0.35">
      <c r="A32" s="388" t="s">
        <v>21</v>
      </c>
      <c r="B32" s="389"/>
      <c r="C32" s="389"/>
      <c r="D32" s="389"/>
      <c r="E32" s="389"/>
      <c r="F32" s="390"/>
      <c r="G32" s="20">
        <f>SUM(G13:G30)</f>
        <v>3930506000</v>
      </c>
      <c r="H32" s="21"/>
      <c r="I32" s="22"/>
      <c r="J32" s="4">
        <f>SUM(J13:J31)</f>
        <v>100</v>
      </c>
      <c r="K32" s="189">
        <f>SUM(K13:K13)/4</f>
        <v>10.182091023809523</v>
      </c>
      <c r="L32" s="189">
        <f>N32/G32*100</f>
        <v>36.875394058678452</v>
      </c>
      <c r="M32" s="234">
        <f>SUM(M13:M29)</f>
        <v>36.875394058678452</v>
      </c>
      <c r="N32" s="85">
        <f>SUM(N13:N30)</f>
        <v>1449389576</v>
      </c>
      <c r="O32" s="4">
        <f>SUM(O13:O30)</f>
        <v>36.875394058678452</v>
      </c>
      <c r="P32" s="205">
        <f>SUM(P13:P30)</f>
        <v>2481116424</v>
      </c>
    </row>
    <row r="33" spans="1:16" ht="5.25" customHeight="1" x14ac:dyDescent="0.25"/>
    <row r="34" spans="1:16" x14ac:dyDescent="0.25">
      <c r="L34" s="1" t="str">
        <f>'B'' IDA'!L28</f>
        <v>Benteng, 30 Mei 2025</v>
      </c>
    </row>
    <row r="35" spans="1:16" ht="4.5" customHeight="1" x14ac:dyDescent="0.25"/>
    <row r="36" spans="1:16" x14ac:dyDescent="0.25">
      <c r="L36" s="1" t="s">
        <v>22</v>
      </c>
    </row>
    <row r="37" spans="1:16" ht="12.75" customHeight="1" x14ac:dyDescent="0.25">
      <c r="L37" s="2"/>
      <c r="M37" s="2"/>
    </row>
    <row r="38" spans="1:16" ht="12.75" customHeight="1" x14ac:dyDescent="0.35">
      <c r="D38" s="200"/>
      <c r="L38" s="2"/>
      <c r="M38" s="2"/>
    </row>
    <row r="39" spans="1:16" ht="14.5" x14ac:dyDescent="0.35">
      <c r="D39" s="200"/>
      <c r="L39" s="2" t="s">
        <v>43</v>
      </c>
      <c r="M39" s="2"/>
      <c r="O39" s="2"/>
    </row>
    <row r="40" spans="1:16" x14ac:dyDescent="0.25">
      <c r="L40" s="1" t="s">
        <v>44</v>
      </c>
      <c r="M40" s="2"/>
      <c r="O40" s="2"/>
    </row>
    <row r="41" spans="1:16" ht="4" customHeight="1" x14ac:dyDescent="0.25">
      <c r="M41" s="2"/>
      <c r="O41" s="2"/>
    </row>
    <row r="42" spans="1:16" x14ac:dyDescent="0.25">
      <c r="M42" s="2"/>
      <c r="O42" s="2"/>
    </row>
    <row r="43" spans="1:16" ht="13" x14ac:dyDescent="0.3">
      <c r="A43" s="6" t="s">
        <v>26</v>
      </c>
      <c r="B43" s="6" t="s">
        <v>30</v>
      </c>
      <c r="C43" s="6" t="s">
        <v>61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6" ht="13" x14ac:dyDescent="0.3">
      <c r="A44" s="6" t="s">
        <v>32</v>
      </c>
      <c r="B44" s="6" t="s">
        <v>30</v>
      </c>
      <c r="C44" s="6" t="s">
        <v>31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6" ht="13" thickBot="1" x14ac:dyDescent="0.3">
      <c r="E45" s="7"/>
      <c r="F45" s="7"/>
      <c r="G45" s="7"/>
      <c r="H45" s="7"/>
      <c r="I45" s="7"/>
      <c r="J45" s="7"/>
      <c r="K45" s="7"/>
      <c r="L45" s="7"/>
      <c r="M45" s="7" t="str">
        <f>'B'' IDA'!M8</f>
        <v>Keadaan  Mei 2025</v>
      </c>
      <c r="N45" s="7"/>
    </row>
    <row r="46" spans="1:16" ht="13.5" customHeight="1" thickBot="1" x14ac:dyDescent="0.35">
      <c r="A46" s="395" t="s">
        <v>12</v>
      </c>
      <c r="B46" s="398" t="s">
        <v>13</v>
      </c>
      <c r="C46" s="399"/>
      <c r="D46" s="400"/>
      <c r="E46" s="391" t="s">
        <v>14</v>
      </c>
      <c r="F46" s="393"/>
      <c r="G46" s="395" t="s">
        <v>25</v>
      </c>
      <c r="H46" s="395" t="s">
        <v>15</v>
      </c>
      <c r="I46" s="395" t="s">
        <v>16</v>
      </c>
      <c r="J46" s="395" t="s">
        <v>39</v>
      </c>
      <c r="K46" s="388" t="s">
        <v>17</v>
      </c>
      <c r="L46" s="390"/>
      <c r="M46" s="391" t="s">
        <v>3</v>
      </c>
      <c r="N46" s="392"/>
      <c r="O46" s="393"/>
      <c r="P46" s="394" t="s">
        <v>4</v>
      </c>
    </row>
    <row r="47" spans="1:16" ht="13.5" thickBot="1" x14ac:dyDescent="0.35">
      <c r="A47" s="397"/>
      <c r="B47" s="401"/>
      <c r="C47" s="402"/>
      <c r="D47" s="403"/>
      <c r="E47" s="395" t="s">
        <v>18</v>
      </c>
      <c r="F47" s="395" t="s">
        <v>19</v>
      </c>
      <c r="G47" s="397"/>
      <c r="H47" s="397"/>
      <c r="I47" s="397"/>
      <c r="J47" s="397"/>
      <c r="K47" s="395" t="s">
        <v>8</v>
      </c>
      <c r="L47" s="395" t="s">
        <v>9</v>
      </c>
      <c r="M47" s="395" t="s">
        <v>8</v>
      </c>
      <c r="N47" s="388" t="s">
        <v>9</v>
      </c>
      <c r="O47" s="390"/>
      <c r="P47" s="394"/>
    </row>
    <row r="48" spans="1:16" ht="13.5" thickBot="1" x14ac:dyDescent="0.35">
      <c r="A48" s="396"/>
      <c r="B48" s="404"/>
      <c r="C48" s="405"/>
      <c r="D48" s="406"/>
      <c r="E48" s="396"/>
      <c r="F48" s="396"/>
      <c r="G48" s="396"/>
      <c r="H48" s="396"/>
      <c r="I48" s="396"/>
      <c r="J48" s="396"/>
      <c r="K48" s="396"/>
      <c r="L48" s="396"/>
      <c r="M48" s="396"/>
      <c r="N48" s="8" t="s">
        <v>20</v>
      </c>
      <c r="O48" s="8" t="s">
        <v>10</v>
      </c>
      <c r="P48" s="394"/>
    </row>
    <row r="49" spans="1:19" ht="13.5" thickBot="1" x14ac:dyDescent="0.35">
      <c r="A49" s="9">
        <v>1</v>
      </c>
      <c r="B49" s="382">
        <v>2</v>
      </c>
      <c r="C49" s="407"/>
      <c r="D49" s="408"/>
      <c r="E49" s="10">
        <v>3</v>
      </c>
      <c r="F49" s="10">
        <v>4</v>
      </c>
      <c r="G49" s="10">
        <v>5</v>
      </c>
      <c r="H49" s="10">
        <v>6</v>
      </c>
      <c r="I49" s="10">
        <v>7</v>
      </c>
      <c r="J49" s="10">
        <v>8</v>
      </c>
      <c r="K49" s="10">
        <v>9</v>
      </c>
      <c r="L49" s="10">
        <v>10</v>
      </c>
      <c r="M49" s="10">
        <v>11</v>
      </c>
      <c r="N49" s="10">
        <v>12</v>
      </c>
      <c r="O49" s="10">
        <v>13</v>
      </c>
      <c r="P49" s="10">
        <v>14</v>
      </c>
    </row>
    <row r="50" spans="1:19" ht="7.5" customHeight="1" x14ac:dyDescent="0.3">
      <c r="A50" s="11"/>
      <c r="B50" s="409"/>
      <c r="C50" s="410"/>
      <c r="D50" s="41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7"/>
    </row>
    <row r="51" spans="1:19" ht="13" customHeight="1" x14ac:dyDescent="0.25">
      <c r="A51" s="39">
        <v>1</v>
      </c>
      <c r="B51" s="268" t="s">
        <v>90</v>
      </c>
      <c r="C51" s="215"/>
      <c r="D51" s="216"/>
      <c r="E51" s="40"/>
      <c r="F51" s="40"/>
      <c r="G51" s="41">
        <v>227900</v>
      </c>
      <c r="H51" s="40"/>
      <c r="I51" s="40"/>
      <c r="J51" s="71">
        <f>G51/G63*100</f>
        <v>0.3144897097421433</v>
      </c>
      <c r="K51" s="72"/>
      <c r="L51" s="72"/>
      <c r="M51" s="71">
        <f t="shared" ref="M51:M61" si="7">J51*K51/100</f>
        <v>0</v>
      </c>
      <c r="N51" s="82"/>
      <c r="O51" s="71">
        <f t="shared" ref="O51:O61" si="8">J51*L51/100</f>
        <v>0</v>
      </c>
      <c r="P51" s="140">
        <f t="shared" ref="P51:P59" si="9">G51-N51</f>
        <v>227900</v>
      </c>
    </row>
    <row r="52" spans="1:19" ht="13" customHeight="1" x14ac:dyDescent="0.25">
      <c r="A52" s="39">
        <v>2</v>
      </c>
      <c r="B52" s="307" t="s">
        <v>151</v>
      </c>
      <c r="C52" s="217"/>
      <c r="D52" s="218"/>
      <c r="E52" s="40"/>
      <c r="F52" s="40"/>
      <c r="G52" s="41">
        <v>950700</v>
      </c>
      <c r="H52" s="40"/>
      <c r="I52" s="40"/>
      <c r="J52" s="71">
        <f>G52/G63*100</f>
        <v>1.3119147303723371</v>
      </c>
      <c r="K52" s="72"/>
      <c r="L52" s="72"/>
      <c r="M52" s="71">
        <f t="shared" si="7"/>
        <v>0</v>
      </c>
      <c r="N52" s="82"/>
      <c r="O52" s="71">
        <f t="shared" si="8"/>
        <v>0</v>
      </c>
      <c r="P52" s="140">
        <f t="shared" si="9"/>
        <v>950700</v>
      </c>
    </row>
    <row r="53" spans="1:19" ht="13" customHeight="1" x14ac:dyDescent="0.25">
      <c r="A53" s="39">
        <v>3</v>
      </c>
      <c r="B53" s="258" t="s">
        <v>91</v>
      </c>
      <c r="C53" s="217"/>
      <c r="D53" s="218"/>
      <c r="E53" s="53"/>
      <c r="F53" s="45"/>
      <c r="G53" s="46"/>
      <c r="H53" s="47"/>
      <c r="I53" s="47"/>
      <c r="J53" s="71">
        <f>G53/G63*100</f>
        <v>0</v>
      </c>
      <c r="K53" s="72"/>
      <c r="L53" s="72"/>
      <c r="M53" s="71">
        <f t="shared" si="7"/>
        <v>0</v>
      </c>
      <c r="N53" s="82"/>
      <c r="O53" s="71">
        <f t="shared" si="8"/>
        <v>0</v>
      </c>
      <c r="P53" s="140">
        <f t="shared" si="9"/>
        <v>0</v>
      </c>
    </row>
    <row r="54" spans="1:19" ht="13" customHeight="1" x14ac:dyDescent="0.25">
      <c r="A54" s="39">
        <v>4</v>
      </c>
      <c r="B54" s="308" t="s">
        <v>152</v>
      </c>
      <c r="C54" s="217"/>
      <c r="D54" s="218"/>
      <c r="E54" s="53"/>
      <c r="F54" s="45"/>
      <c r="G54" s="46">
        <v>2600000</v>
      </c>
      <c r="H54" s="47"/>
      <c r="I54" s="47"/>
      <c r="J54" s="71">
        <f>G54/G63*100</f>
        <v>3.5878597864395454</v>
      </c>
      <c r="K54" s="72"/>
      <c r="L54" s="72"/>
      <c r="M54" s="71">
        <f t="shared" si="7"/>
        <v>0</v>
      </c>
      <c r="N54" s="82"/>
      <c r="O54" s="71">
        <f t="shared" si="8"/>
        <v>0</v>
      </c>
      <c r="P54" s="140">
        <f t="shared" si="9"/>
        <v>2600000</v>
      </c>
    </row>
    <row r="55" spans="1:19" ht="13" customHeight="1" x14ac:dyDescent="0.25">
      <c r="A55" s="39">
        <v>5</v>
      </c>
      <c r="B55" s="355" t="s">
        <v>206</v>
      </c>
      <c r="C55" s="217"/>
      <c r="D55" s="218"/>
      <c r="E55" s="53"/>
      <c r="F55" s="45"/>
      <c r="G55" s="46"/>
      <c r="H55" s="47"/>
      <c r="I55" s="47"/>
      <c r="J55" s="71">
        <f>G55/G63*100</f>
        <v>0</v>
      </c>
      <c r="K55" s="72"/>
      <c r="L55" s="72"/>
      <c r="M55" s="71">
        <f t="shared" si="7"/>
        <v>0</v>
      </c>
      <c r="N55" s="82"/>
      <c r="O55" s="71">
        <f t="shared" si="8"/>
        <v>0</v>
      </c>
      <c r="P55" s="140">
        <f>G55-N55</f>
        <v>0</v>
      </c>
    </row>
    <row r="56" spans="1:19" ht="13" customHeight="1" x14ac:dyDescent="0.25">
      <c r="A56" s="39">
        <v>6</v>
      </c>
      <c r="B56" s="428" t="s">
        <v>177</v>
      </c>
      <c r="C56" s="428"/>
      <c r="D56" s="428"/>
      <c r="E56" s="53"/>
      <c r="F56" s="45"/>
      <c r="G56" s="46">
        <v>4800000</v>
      </c>
      <c r="H56" s="47"/>
      <c r="I56" s="47"/>
      <c r="J56" s="71">
        <f>G56/G63*100</f>
        <v>6.6237411441960852</v>
      </c>
      <c r="K56" s="72">
        <f t="shared" ref="K56:K61" si="10">N56/G56*100</f>
        <v>41.666666666666671</v>
      </c>
      <c r="L56" s="72">
        <f t="shared" ref="L56:L60" si="11">N56/G56*100</f>
        <v>41.666666666666671</v>
      </c>
      <c r="M56" s="71">
        <f t="shared" si="7"/>
        <v>2.7598921434150356</v>
      </c>
      <c r="N56" s="82">
        <v>2000000</v>
      </c>
      <c r="O56" s="71">
        <f t="shared" si="8"/>
        <v>2.7598921434150356</v>
      </c>
      <c r="P56" s="140">
        <f t="shared" si="9"/>
        <v>2800000</v>
      </c>
    </row>
    <row r="57" spans="1:19" ht="13" customHeight="1" x14ac:dyDescent="0.25">
      <c r="A57" s="39">
        <v>7</v>
      </c>
      <c r="B57" s="413" t="s">
        <v>103</v>
      </c>
      <c r="C57" s="414"/>
      <c r="D57" s="415"/>
      <c r="E57" s="53"/>
      <c r="F57" s="45"/>
      <c r="G57" s="46">
        <v>18000000</v>
      </c>
      <c r="H57" s="47"/>
      <c r="I57" s="47"/>
      <c r="J57" s="71">
        <f>G57/G63*100</f>
        <v>24.839029290735319</v>
      </c>
      <c r="K57" s="72">
        <f t="shared" si="10"/>
        <v>20.833333333333336</v>
      </c>
      <c r="L57" s="72">
        <f t="shared" si="11"/>
        <v>20.833333333333336</v>
      </c>
      <c r="M57" s="71">
        <f t="shared" si="7"/>
        <v>5.1747977689031917</v>
      </c>
      <c r="N57" s="82">
        <v>3750000</v>
      </c>
      <c r="O57" s="71">
        <f t="shared" si="8"/>
        <v>5.1747977689031917</v>
      </c>
      <c r="P57" s="140">
        <f t="shared" si="9"/>
        <v>14250000</v>
      </c>
      <c r="R57" s="162"/>
      <c r="S57" s="162"/>
    </row>
    <row r="58" spans="1:19" ht="13" customHeight="1" x14ac:dyDescent="0.25">
      <c r="A58" s="151">
        <v>8</v>
      </c>
      <c r="B58" s="184" t="s">
        <v>216</v>
      </c>
      <c r="C58" s="152"/>
      <c r="D58" s="153"/>
      <c r="E58" s="159"/>
      <c r="F58" s="14"/>
      <c r="G58" s="15">
        <v>24000000</v>
      </c>
      <c r="H58" s="16"/>
      <c r="I58" s="16"/>
      <c r="J58" s="154">
        <f>G58/G63*100</f>
        <v>33.118705720980422</v>
      </c>
      <c r="K58" s="72">
        <f t="shared" si="10"/>
        <v>41.666666666666671</v>
      </c>
      <c r="L58" s="72">
        <f t="shared" si="11"/>
        <v>41.666666666666671</v>
      </c>
      <c r="M58" s="71">
        <f t="shared" si="7"/>
        <v>13.799460717075178</v>
      </c>
      <c r="N58" s="156">
        <v>10000000</v>
      </c>
      <c r="O58" s="71">
        <f t="shared" si="8"/>
        <v>13.799460717075178</v>
      </c>
      <c r="P58" s="158">
        <f>G58-N58</f>
        <v>14000000</v>
      </c>
      <c r="R58" s="162"/>
      <c r="S58" s="162"/>
    </row>
    <row r="59" spans="1:19" ht="13" customHeight="1" x14ac:dyDescent="0.25">
      <c r="A59" s="151">
        <v>9</v>
      </c>
      <c r="B59" s="184" t="s">
        <v>104</v>
      </c>
      <c r="C59" s="152"/>
      <c r="D59" s="153"/>
      <c r="E59" s="159"/>
      <c r="F59" s="14"/>
      <c r="G59" s="15">
        <v>9000000</v>
      </c>
      <c r="H59" s="16"/>
      <c r="I59" s="16"/>
      <c r="J59" s="154">
        <f>G59/G63*100</f>
        <v>12.419514645367659</v>
      </c>
      <c r="K59" s="72">
        <f t="shared" si="10"/>
        <v>41.666666666666671</v>
      </c>
      <c r="L59" s="72">
        <f t="shared" si="11"/>
        <v>41.666666666666671</v>
      </c>
      <c r="M59" s="71">
        <f t="shared" si="7"/>
        <v>5.1747977689031917</v>
      </c>
      <c r="N59" s="156">
        <v>3750000</v>
      </c>
      <c r="O59" s="71">
        <f t="shared" si="8"/>
        <v>5.1747977689031917</v>
      </c>
      <c r="P59" s="158">
        <f t="shared" si="9"/>
        <v>5250000</v>
      </c>
    </row>
    <row r="60" spans="1:19" ht="13" customHeight="1" x14ac:dyDescent="0.25">
      <c r="A60" s="151">
        <v>10</v>
      </c>
      <c r="B60" s="184" t="s">
        <v>217</v>
      </c>
      <c r="C60" s="152"/>
      <c r="D60" s="153"/>
      <c r="E60" s="159"/>
      <c r="F60" s="14"/>
      <c r="G60" s="15">
        <v>9000000</v>
      </c>
      <c r="H60" s="16"/>
      <c r="I60" s="16"/>
      <c r="J60" s="154">
        <f>G60/G63*100</f>
        <v>12.419514645367659</v>
      </c>
      <c r="K60" s="72">
        <f t="shared" si="10"/>
        <v>41.666666666666671</v>
      </c>
      <c r="L60" s="72">
        <f t="shared" si="11"/>
        <v>41.666666666666671</v>
      </c>
      <c r="M60" s="71">
        <f t="shared" si="7"/>
        <v>5.1747977689031917</v>
      </c>
      <c r="N60" s="156">
        <v>3750000</v>
      </c>
      <c r="O60" s="71">
        <f t="shared" si="8"/>
        <v>5.1747977689031917</v>
      </c>
      <c r="P60" s="158">
        <f>G60-N60</f>
        <v>5250000</v>
      </c>
    </row>
    <row r="61" spans="1:19" ht="13" customHeight="1" x14ac:dyDescent="0.25">
      <c r="A61" s="39">
        <v>11</v>
      </c>
      <c r="B61" s="193" t="s">
        <v>121</v>
      </c>
      <c r="C61" s="194"/>
      <c r="D61" s="195"/>
      <c r="E61" s="53"/>
      <c r="F61" s="45"/>
      <c r="G61" s="46">
        <v>3888000</v>
      </c>
      <c r="H61" s="47"/>
      <c r="I61" s="47"/>
      <c r="J61" s="71">
        <f>G61/G63*100</f>
        <v>5.3652303267988293</v>
      </c>
      <c r="K61" s="72">
        <f t="shared" si="10"/>
        <v>27.777777777777779</v>
      </c>
      <c r="L61" s="72">
        <f t="shared" ref="L61" si="12">N61/G61*100</f>
        <v>27.777777777777779</v>
      </c>
      <c r="M61" s="71">
        <f t="shared" si="7"/>
        <v>1.4903417574441193</v>
      </c>
      <c r="N61" s="82">
        <v>1080000</v>
      </c>
      <c r="O61" s="71">
        <f t="shared" si="8"/>
        <v>1.4903417574441193</v>
      </c>
      <c r="P61" s="158">
        <f>G61-N61</f>
        <v>2808000</v>
      </c>
    </row>
    <row r="62" spans="1:19" ht="6.75" customHeight="1" thickBot="1" x14ac:dyDescent="0.3">
      <c r="A62" s="25"/>
      <c r="B62" s="425"/>
      <c r="C62" s="426"/>
      <c r="D62" s="427"/>
      <c r="E62" s="26"/>
      <c r="F62" s="14"/>
      <c r="G62" s="15"/>
      <c r="H62" s="16"/>
      <c r="I62" s="16"/>
      <c r="J62" s="17"/>
      <c r="K62" s="18"/>
      <c r="L62" s="18"/>
      <c r="M62" s="19"/>
      <c r="N62" s="84"/>
      <c r="O62" s="19"/>
      <c r="P62" s="160"/>
    </row>
    <row r="63" spans="1:19" ht="13.5" thickBot="1" x14ac:dyDescent="0.35">
      <c r="A63" s="388" t="s">
        <v>21</v>
      </c>
      <c r="B63" s="389"/>
      <c r="C63" s="389"/>
      <c r="D63" s="389"/>
      <c r="E63" s="389"/>
      <c r="F63" s="390"/>
      <c r="G63" s="20">
        <f>SUM(G51:G61)</f>
        <v>72466600</v>
      </c>
      <c r="H63" s="21"/>
      <c r="I63" s="22"/>
      <c r="J63" s="4">
        <f>SUM(J51:J62)</f>
        <v>99.999999999999986</v>
      </c>
      <c r="K63" s="187">
        <f>SUM(K51:K56)/3</f>
        <v>13.888888888888891</v>
      </c>
      <c r="L63" s="187">
        <f>N63/G63*100</f>
        <v>33.574087924643905</v>
      </c>
      <c r="M63" s="5">
        <f>SUM(M51:M61)</f>
        <v>33.574087924643905</v>
      </c>
      <c r="N63" s="85">
        <f>SUM(N51:N61)</f>
        <v>24330000</v>
      </c>
      <c r="O63" s="4">
        <f>SUM(O51:O62)</f>
        <v>33.574087924643905</v>
      </c>
      <c r="P63" s="205">
        <f>SUM(P51:P61)</f>
        <v>48136600</v>
      </c>
    </row>
    <row r="64" spans="1:19" ht="5.25" customHeight="1" x14ac:dyDescent="0.25"/>
    <row r="65" spans="1:15" x14ac:dyDescent="0.25">
      <c r="L65" s="1" t="str">
        <f>'B'' IDA'!L28</f>
        <v>Benteng, 30 Mei 2025</v>
      </c>
    </row>
    <row r="66" spans="1:15" ht="4.5" customHeight="1" x14ac:dyDescent="0.25"/>
    <row r="67" spans="1:15" x14ac:dyDescent="0.25">
      <c r="L67" s="1" t="s">
        <v>22</v>
      </c>
    </row>
    <row r="68" spans="1:15" ht="12.75" customHeight="1" x14ac:dyDescent="0.25"/>
    <row r="69" spans="1:15" ht="12.75" customHeight="1" x14ac:dyDescent="0.25"/>
    <row r="70" spans="1:15" ht="12.75" customHeight="1" x14ac:dyDescent="0.25"/>
    <row r="71" spans="1:15" x14ac:dyDescent="0.25">
      <c r="L71" s="2" t="s">
        <v>43</v>
      </c>
      <c r="M71" s="2"/>
      <c r="O71" s="2"/>
    </row>
    <row r="72" spans="1:15" x14ac:dyDescent="0.25">
      <c r="L72" s="1" t="s">
        <v>44</v>
      </c>
      <c r="M72" s="2"/>
      <c r="O72" s="2"/>
    </row>
    <row r="73" spans="1:15" x14ac:dyDescent="0.25">
      <c r="M73" s="2"/>
      <c r="O73" s="2"/>
    </row>
    <row r="74" spans="1:15" x14ac:dyDescent="0.25">
      <c r="M74" s="2"/>
      <c r="O74" s="2"/>
    </row>
    <row r="75" spans="1:15" x14ac:dyDescent="0.25">
      <c r="M75" s="2"/>
      <c r="O75" s="2"/>
    </row>
    <row r="76" spans="1:15" x14ac:dyDescent="0.25">
      <c r="M76" s="2"/>
      <c r="O76" s="2"/>
    </row>
    <row r="77" spans="1:15" x14ac:dyDescent="0.25">
      <c r="M77" s="2"/>
      <c r="O77" s="2"/>
    </row>
    <row r="78" spans="1:15" x14ac:dyDescent="0.25">
      <c r="M78" s="2"/>
      <c r="O78" s="2"/>
    </row>
    <row r="79" spans="1:15" x14ac:dyDescent="0.25">
      <c r="A79" s="162"/>
      <c r="M79" s="2"/>
      <c r="O79" s="2"/>
    </row>
    <row r="80" spans="1:15" x14ac:dyDescent="0.25">
      <c r="M80" s="2"/>
      <c r="O80" s="2"/>
    </row>
    <row r="81" spans="1:16" ht="13" x14ac:dyDescent="0.3">
      <c r="A81" s="6" t="s">
        <v>26</v>
      </c>
      <c r="B81" s="6" t="s">
        <v>30</v>
      </c>
      <c r="C81" s="6" t="s">
        <v>105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6" ht="13" x14ac:dyDescent="0.3">
      <c r="A82" s="6" t="s">
        <v>32</v>
      </c>
      <c r="B82" s="6" t="s">
        <v>30</v>
      </c>
      <c r="C82" s="6" t="s">
        <v>31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6" ht="13" thickBot="1" x14ac:dyDescent="0.3">
      <c r="E83" s="7"/>
      <c r="F83" s="7"/>
      <c r="G83" s="7"/>
      <c r="H83" s="7"/>
      <c r="I83" s="7"/>
      <c r="J83" s="7"/>
      <c r="K83" s="7"/>
      <c r="L83" s="7"/>
      <c r="M83" s="161" t="str">
        <f>'B'' IDA'!M8</f>
        <v>Keadaan  Mei 2025</v>
      </c>
      <c r="N83" s="7"/>
    </row>
    <row r="84" spans="1:16" ht="13.5" customHeight="1" thickBot="1" x14ac:dyDescent="0.35">
      <c r="A84" s="395" t="s">
        <v>12</v>
      </c>
      <c r="B84" s="398" t="s">
        <v>13</v>
      </c>
      <c r="C84" s="399"/>
      <c r="D84" s="400"/>
      <c r="E84" s="391" t="s">
        <v>14</v>
      </c>
      <c r="F84" s="393"/>
      <c r="G84" s="395" t="s">
        <v>25</v>
      </c>
      <c r="H84" s="395" t="s">
        <v>15</v>
      </c>
      <c r="I84" s="395" t="s">
        <v>16</v>
      </c>
      <c r="J84" s="395" t="s">
        <v>39</v>
      </c>
      <c r="K84" s="388" t="s">
        <v>17</v>
      </c>
      <c r="L84" s="390"/>
      <c r="M84" s="391" t="s">
        <v>3</v>
      </c>
      <c r="N84" s="392"/>
      <c r="O84" s="393"/>
      <c r="P84" s="394" t="s">
        <v>4</v>
      </c>
    </row>
    <row r="85" spans="1:16" ht="13.5" thickBot="1" x14ac:dyDescent="0.35">
      <c r="A85" s="397"/>
      <c r="B85" s="401"/>
      <c r="C85" s="402"/>
      <c r="D85" s="403"/>
      <c r="E85" s="395" t="s">
        <v>18</v>
      </c>
      <c r="F85" s="395" t="s">
        <v>19</v>
      </c>
      <c r="G85" s="397"/>
      <c r="H85" s="397"/>
      <c r="I85" s="397"/>
      <c r="J85" s="397"/>
      <c r="K85" s="395" t="s">
        <v>8</v>
      </c>
      <c r="L85" s="395" t="s">
        <v>9</v>
      </c>
      <c r="M85" s="395" t="s">
        <v>8</v>
      </c>
      <c r="N85" s="388" t="s">
        <v>9</v>
      </c>
      <c r="O85" s="390"/>
      <c r="P85" s="394"/>
    </row>
    <row r="86" spans="1:16" ht="13.5" thickBot="1" x14ac:dyDescent="0.35">
      <c r="A86" s="396"/>
      <c r="B86" s="404"/>
      <c r="C86" s="405"/>
      <c r="D86" s="406"/>
      <c r="E86" s="396"/>
      <c r="F86" s="396"/>
      <c r="G86" s="396"/>
      <c r="H86" s="396"/>
      <c r="I86" s="396"/>
      <c r="J86" s="396"/>
      <c r="K86" s="396"/>
      <c r="L86" s="396"/>
      <c r="M86" s="396"/>
      <c r="N86" s="8" t="s">
        <v>20</v>
      </c>
      <c r="O86" s="8" t="s">
        <v>10</v>
      </c>
      <c r="P86" s="394"/>
    </row>
    <row r="87" spans="1:16" ht="13.5" thickBot="1" x14ac:dyDescent="0.35">
      <c r="A87" s="9">
        <v>1</v>
      </c>
      <c r="B87" s="382">
        <v>2</v>
      </c>
      <c r="C87" s="407"/>
      <c r="D87" s="408"/>
      <c r="E87" s="10">
        <v>3</v>
      </c>
      <c r="F87" s="10">
        <v>4</v>
      </c>
      <c r="G87" s="10">
        <v>5</v>
      </c>
      <c r="H87" s="10">
        <v>6</v>
      </c>
      <c r="I87" s="10">
        <v>7</v>
      </c>
      <c r="J87" s="10">
        <v>8</v>
      </c>
      <c r="K87" s="10">
        <v>9</v>
      </c>
      <c r="L87" s="10">
        <v>10</v>
      </c>
      <c r="M87" s="10">
        <v>11</v>
      </c>
      <c r="N87" s="10">
        <v>12</v>
      </c>
      <c r="O87" s="10">
        <v>13</v>
      </c>
      <c r="P87" s="10">
        <v>14</v>
      </c>
    </row>
    <row r="88" spans="1:16" ht="13" x14ac:dyDescent="0.3">
      <c r="A88" s="11"/>
      <c r="B88" s="409"/>
      <c r="C88" s="410"/>
      <c r="D88" s="411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37"/>
    </row>
    <row r="89" spans="1:16" ht="13" x14ac:dyDescent="0.25">
      <c r="A89" s="39">
        <v>1</v>
      </c>
      <c r="B89" s="268" t="s">
        <v>90</v>
      </c>
      <c r="C89" s="215"/>
      <c r="D89" s="216"/>
      <c r="E89" s="40"/>
      <c r="F89" s="40"/>
      <c r="G89" s="41">
        <v>1099800</v>
      </c>
      <c r="H89" s="40"/>
      <c r="I89" s="40"/>
      <c r="J89" s="71">
        <f>G89/G95*100</f>
        <v>13.070139994770994</v>
      </c>
      <c r="K89" s="72"/>
      <c r="L89" s="72"/>
      <c r="M89" s="71">
        <f t="shared" ref="M89:M92" si="13">J89*K89/100</f>
        <v>0</v>
      </c>
      <c r="N89" s="82"/>
      <c r="O89" s="71">
        <f t="shared" ref="O89:O92" si="14">J89*L89/100</f>
        <v>0</v>
      </c>
      <c r="P89" s="140">
        <f t="shared" ref="P89:P92" si="15">G89-N89</f>
        <v>1099800</v>
      </c>
    </row>
    <row r="90" spans="1:16" ht="13" x14ac:dyDescent="0.25">
      <c r="A90" s="39">
        <v>2</v>
      </c>
      <c r="B90" s="307" t="s">
        <v>151</v>
      </c>
      <c r="C90" s="217"/>
      <c r="D90" s="218"/>
      <c r="E90" s="40"/>
      <c r="F90" s="40"/>
      <c r="G90" s="41">
        <v>2978900</v>
      </c>
      <c r="H90" s="40"/>
      <c r="I90" s="40"/>
      <c r="J90" s="71">
        <f>G90/G95*100</f>
        <v>35.40156394837544</v>
      </c>
      <c r="K90" s="72"/>
      <c r="L90" s="72"/>
      <c r="M90" s="71">
        <f t="shared" si="13"/>
        <v>0</v>
      </c>
      <c r="N90" s="82"/>
      <c r="O90" s="71">
        <f t="shared" si="14"/>
        <v>0</v>
      </c>
      <c r="P90" s="140">
        <f t="shared" si="15"/>
        <v>2978900</v>
      </c>
    </row>
    <row r="91" spans="1:16" x14ac:dyDescent="0.25">
      <c r="A91" s="39">
        <v>3</v>
      </c>
      <c r="B91" s="258" t="s">
        <v>91</v>
      </c>
      <c r="C91" s="217"/>
      <c r="D91" s="218"/>
      <c r="E91" s="53"/>
      <c r="F91" s="45"/>
      <c r="G91" s="46">
        <v>1898400</v>
      </c>
      <c r="H91" s="47"/>
      <c r="I91" s="47"/>
      <c r="J91" s="71">
        <f>G91/G95*100</f>
        <v>22.560787203194447</v>
      </c>
      <c r="K91" s="72"/>
      <c r="L91" s="72"/>
      <c r="M91" s="71">
        <f t="shared" si="13"/>
        <v>0</v>
      </c>
      <c r="N91" s="82"/>
      <c r="O91" s="71">
        <f t="shared" si="14"/>
        <v>0</v>
      </c>
      <c r="P91" s="140">
        <f t="shared" si="15"/>
        <v>1898400</v>
      </c>
    </row>
    <row r="92" spans="1:16" x14ac:dyDescent="0.25">
      <c r="A92" s="39">
        <v>4</v>
      </c>
      <c r="B92" s="308" t="s">
        <v>152</v>
      </c>
      <c r="C92" s="217"/>
      <c r="D92" s="218"/>
      <c r="E92" s="53"/>
      <c r="F92" s="45"/>
      <c r="G92" s="46">
        <v>2437500</v>
      </c>
      <c r="H92" s="47"/>
      <c r="I92" s="47"/>
      <c r="J92" s="71">
        <f>G92/G95*100</f>
        <v>28.967508853659119</v>
      </c>
      <c r="K92" s="72"/>
      <c r="L92" s="72"/>
      <c r="M92" s="71">
        <f t="shared" si="13"/>
        <v>0</v>
      </c>
      <c r="N92" s="82"/>
      <c r="O92" s="71">
        <f t="shared" si="14"/>
        <v>0</v>
      </c>
      <c r="P92" s="140">
        <f t="shared" si="15"/>
        <v>2437500</v>
      </c>
    </row>
    <row r="93" spans="1:16" x14ac:dyDescent="0.25">
      <c r="A93" s="151"/>
      <c r="B93" s="184"/>
      <c r="C93" s="152"/>
      <c r="D93" s="153"/>
      <c r="E93" s="159"/>
      <c r="F93" s="14"/>
      <c r="G93" s="15"/>
      <c r="H93" s="16"/>
      <c r="I93" s="16"/>
      <c r="J93" s="154"/>
      <c r="K93" s="155"/>
      <c r="L93" s="155"/>
      <c r="M93" s="154"/>
      <c r="N93" s="156"/>
      <c r="O93" s="154"/>
      <c r="P93" s="158"/>
    </row>
    <row r="94" spans="1:16" ht="13" thickBot="1" x14ac:dyDescent="0.3">
      <c r="A94" s="25"/>
      <c r="B94" s="425"/>
      <c r="C94" s="426"/>
      <c r="D94" s="427"/>
      <c r="E94" s="26"/>
      <c r="F94" s="14"/>
      <c r="G94" s="15"/>
      <c r="H94" s="16"/>
      <c r="I94" s="16"/>
      <c r="J94" s="17"/>
      <c r="K94" s="18"/>
      <c r="L94" s="18"/>
      <c r="M94" s="19"/>
      <c r="N94" s="84"/>
      <c r="O94" s="19"/>
      <c r="P94" s="160"/>
    </row>
    <row r="95" spans="1:16" ht="13.5" thickBot="1" x14ac:dyDescent="0.35">
      <c r="A95" s="388" t="s">
        <v>21</v>
      </c>
      <c r="B95" s="389"/>
      <c r="C95" s="389"/>
      <c r="D95" s="389"/>
      <c r="E95" s="389"/>
      <c r="F95" s="390"/>
      <c r="G95" s="20">
        <f>SUM(G89:G94)</f>
        <v>8414600</v>
      </c>
      <c r="H95" s="21"/>
      <c r="I95" s="22"/>
      <c r="J95" s="4">
        <f>SUM(J89:J92)</f>
        <v>100</v>
      </c>
      <c r="K95" s="187">
        <f>SUM(K89:K92)/3</f>
        <v>0</v>
      </c>
      <c r="L95" s="187">
        <f>N95/G95*100</f>
        <v>0</v>
      </c>
      <c r="M95" s="5">
        <f>SUM(M89:M92)</f>
        <v>0</v>
      </c>
      <c r="N95" s="85">
        <f>SUM(N89:N92)</f>
        <v>0</v>
      </c>
      <c r="O95" s="4">
        <f>SUM(O89:O92)</f>
        <v>0</v>
      </c>
      <c r="P95" s="205">
        <f>SUM(P89:P92)</f>
        <v>8414600</v>
      </c>
    </row>
    <row r="97" spans="12:15" x14ac:dyDescent="0.25">
      <c r="L97" s="162" t="str">
        <f>'B'' IDA'!L28</f>
        <v>Benteng, 30 Mei 2025</v>
      </c>
    </row>
    <row r="99" spans="12:15" x14ac:dyDescent="0.25">
      <c r="L99" s="1" t="s">
        <v>22</v>
      </c>
    </row>
    <row r="103" spans="12:15" x14ac:dyDescent="0.25">
      <c r="L103" s="2" t="s">
        <v>43</v>
      </c>
      <c r="M103" s="2"/>
      <c r="O103" s="2"/>
    </row>
    <row r="104" spans="12:15" x14ac:dyDescent="0.25">
      <c r="L104" s="1" t="s">
        <v>44</v>
      </c>
      <c r="M104" s="2"/>
      <c r="O104" s="2"/>
    </row>
    <row r="105" spans="12:15" x14ac:dyDescent="0.25">
      <c r="M105" s="2"/>
      <c r="O105" s="2"/>
    </row>
    <row r="118" spans="1:16" ht="13" x14ac:dyDescent="0.3">
      <c r="A118" s="6" t="s">
        <v>26</v>
      </c>
      <c r="B118" s="6" t="s">
        <v>30</v>
      </c>
      <c r="C118" s="6" t="s">
        <v>106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6" ht="13" x14ac:dyDescent="0.3">
      <c r="A119" s="6" t="s">
        <v>32</v>
      </c>
      <c r="B119" s="6" t="s">
        <v>30</v>
      </c>
      <c r="C119" s="6" t="s">
        <v>31</v>
      </c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6" ht="13" thickBot="1" x14ac:dyDescent="0.3">
      <c r="E120" s="7"/>
      <c r="F120" s="7"/>
      <c r="G120" s="7"/>
      <c r="H120" s="7"/>
      <c r="I120" s="7"/>
      <c r="J120" s="7"/>
      <c r="K120" s="7"/>
      <c r="L120" s="7"/>
      <c r="M120" s="161" t="str">
        <f>'B'' IDA'!M8</f>
        <v>Keadaan  Mei 2025</v>
      </c>
      <c r="N120" s="7"/>
    </row>
    <row r="121" spans="1:16" ht="13.5" thickBot="1" x14ac:dyDescent="0.35">
      <c r="A121" s="395" t="s">
        <v>12</v>
      </c>
      <c r="B121" s="398" t="s">
        <v>13</v>
      </c>
      <c r="C121" s="399"/>
      <c r="D121" s="400"/>
      <c r="E121" s="391" t="s">
        <v>14</v>
      </c>
      <c r="F121" s="393"/>
      <c r="G121" s="395" t="s">
        <v>25</v>
      </c>
      <c r="H121" s="395" t="s">
        <v>15</v>
      </c>
      <c r="I121" s="395" t="s">
        <v>16</v>
      </c>
      <c r="J121" s="395" t="s">
        <v>39</v>
      </c>
      <c r="K121" s="388" t="s">
        <v>17</v>
      </c>
      <c r="L121" s="390"/>
      <c r="M121" s="391" t="s">
        <v>3</v>
      </c>
      <c r="N121" s="392"/>
      <c r="O121" s="393"/>
      <c r="P121" s="394" t="s">
        <v>4</v>
      </c>
    </row>
    <row r="122" spans="1:16" ht="13.5" thickBot="1" x14ac:dyDescent="0.35">
      <c r="A122" s="397"/>
      <c r="B122" s="401"/>
      <c r="C122" s="402"/>
      <c r="D122" s="403"/>
      <c r="E122" s="395" t="s">
        <v>18</v>
      </c>
      <c r="F122" s="395" t="s">
        <v>19</v>
      </c>
      <c r="G122" s="397"/>
      <c r="H122" s="397"/>
      <c r="I122" s="397"/>
      <c r="J122" s="397"/>
      <c r="K122" s="395" t="s">
        <v>8</v>
      </c>
      <c r="L122" s="395" t="s">
        <v>9</v>
      </c>
      <c r="M122" s="395" t="s">
        <v>8</v>
      </c>
      <c r="N122" s="388" t="s">
        <v>9</v>
      </c>
      <c r="O122" s="390"/>
      <c r="P122" s="394"/>
    </row>
    <row r="123" spans="1:16" ht="13.5" thickBot="1" x14ac:dyDescent="0.35">
      <c r="A123" s="396"/>
      <c r="B123" s="404"/>
      <c r="C123" s="405"/>
      <c r="D123" s="406"/>
      <c r="E123" s="396"/>
      <c r="F123" s="396"/>
      <c r="G123" s="396"/>
      <c r="H123" s="396"/>
      <c r="I123" s="396"/>
      <c r="J123" s="396"/>
      <c r="K123" s="396"/>
      <c r="L123" s="396"/>
      <c r="M123" s="396"/>
      <c r="N123" s="8" t="s">
        <v>20</v>
      </c>
      <c r="O123" s="8" t="s">
        <v>10</v>
      </c>
      <c r="P123" s="394"/>
    </row>
    <row r="124" spans="1:16" ht="13.5" thickBot="1" x14ac:dyDescent="0.35">
      <c r="A124" s="9">
        <v>1</v>
      </c>
      <c r="B124" s="382">
        <v>2</v>
      </c>
      <c r="C124" s="407"/>
      <c r="D124" s="408"/>
      <c r="E124" s="10">
        <v>3</v>
      </c>
      <c r="F124" s="10">
        <v>4</v>
      </c>
      <c r="G124" s="10">
        <v>5</v>
      </c>
      <c r="H124" s="10">
        <v>6</v>
      </c>
      <c r="I124" s="10">
        <v>7</v>
      </c>
      <c r="J124" s="10">
        <v>8</v>
      </c>
      <c r="K124" s="10">
        <v>9</v>
      </c>
      <c r="L124" s="10">
        <v>10</v>
      </c>
      <c r="M124" s="10">
        <v>11</v>
      </c>
      <c r="N124" s="10">
        <v>12</v>
      </c>
      <c r="O124" s="10">
        <v>13</v>
      </c>
      <c r="P124" s="10">
        <v>14</v>
      </c>
    </row>
    <row r="125" spans="1:16" ht="13" x14ac:dyDescent="0.3">
      <c r="A125" s="11"/>
      <c r="B125" s="409"/>
      <c r="C125" s="410"/>
      <c r="D125" s="411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37"/>
    </row>
    <row r="126" spans="1:16" ht="13" x14ac:dyDescent="0.25">
      <c r="A126" s="39">
        <v>1</v>
      </c>
      <c r="B126" s="268" t="s">
        <v>90</v>
      </c>
      <c r="C126" s="215"/>
      <c r="D126" s="216"/>
      <c r="E126" s="40"/>
      <c r="F126" s="40"/>
      <c r="G126" s="41">
        <v>334000</v>
      </c>
      <c r="H126" s="40"/>
      <c r="I126" s="40"/>
      <c r="J126" s="71">
        <f>G126/G132*100</f>
        <v>13.3546581367453</v>
      </c>
      <c r="K126" s="72"/>
      <c r="L126" s="72"/>
      <c r="M126" s="71">
        <f>J126*K126/100</f>
        <v>0</v>
      </c>
      <c r="N126" s="82"/>
      <c r="O126" s="71">
        <f>J126*L126/100</f>
        <v>0</v>
      </c>
      <c r="P126" s="140">
        <f>G126-N126</f>
        <v>334000</v>
      </c>
    </row>
    <row r="127" spans="1:16" ht="13" x14ac:dyDescent="0.25">
      <c r="A127" s="39">
        <v>2</v>
      </c>
      <c r="B127" s="307" t="s">
        <v>151</v>
      </c>
      <c r="C127" s="217"/>
      <c r="D127" s="218"/>
      <c r="E127" s="40"/>
      <c r="F127" s="40"/>
      <c r="G127" s="41">
        <v>795000</v>
      </c>
      <c r="H127" s="40"/>
      <c r="I127" s="40"/>
      <c r="J127" s="71">
        <f>G127/G132*100</f>
        <v>31.787285085965618</v>
      </c>
      <c r="K127" s="72"/>
      <c r="L127" s="72"/>
      <c r="M127" s="71">
        <f>J127*K127/100</f>
        <v>0</v>
      </c>
      <c r="N127" s="82"/>
      <c r="O127" s="71">
        <f>J127*L127/100</f>
        <v>0</v>
      </c>
      <c r="P127" s="140">
        <f>G127-N127</f>
        <v>795000</v>
      </c>
    </row>
    <row r="128" spans="1:16" x14ac:dyDescent="0.25">
      <c r="A128" s="39">
        <v>3</v>
      </c>
      <c r="B128" s="258" t="s">
        <v>91</v>
      </c>
      <c r="C128" s="217"/>
      <c r="D128" s="218"/>
      <c r="E128" s="53"/>
      <c r="F128" s="45"/>
      <c r="G128" s="46">
        <v>722000</v>
      </c>
      <c r="H128" s="47"/>
      <c r="I128" s="47"/>
      <c r="J128" s="71">
        <f>G128/G132*100</f>
        <v>28.868452618952418</v>
      </c>
      <c r="K128" s="72"/>
      <c r="L128" s="72"/>
      <c r="M128" s="71">
        <f>J128*K128/100</f>
        <v>0</v>
      </c>
      <c r="N128" s="82"/>
      <c r="O128" s="71">
        <f>J128*L128/100</f>
        <v>0</v>
      </c>
      <c r="P128" s="140">
        <f>G128-N128</f>
        <v>722000</v>
      </c>
    </row>
    <row r="129" spans="1:16" x14ac:dyDescent="0.25">
      <c r="A129" s="151">
        <v>4</v>
      </c>
      <c r="B129" s="308" t="s">
        <v>152</v>
      </c>
      <c r="C129" s="217"/>
      <c r="D129" s="218"/>
      <c r="E129" s="159"/>
      <c r="F129" s="14"/>
      <c r="G129" s="15">
        <v>650000</v>
      </c>
      <c r="H129" s="16"/>
      <c r="I129" s="16"/>
      <c r="J129" s="71">
        <f>G129/G132*100</f>
        <v>25.989604158336665</v>
      </c>
      <c r="K129" s="72"/>
      <c r="L129" s="72"/>
      <c r="M129" s="71">
        <f>J129*K129/100</f>
        <v>0</v>
      </c>
      <c r="N129" s="156"/>
      <c r="O129" s="71">
        <f>J129*L129/100</f>
        <v>0</v>
      </c>
      <c r="P129" s="140">
        <f>G129-N129</f>
        <v>650000</v>
      </c>
    </row>
    <row r="130" spans="1:16" x14ac:dyDescent="0.25">
      <c r="A130" s="39"/>
      <c r="B130" s="428"/>
      <c r="C130" s="428"/>
      <c r="D130" s="428"/>
      <c r="E130" s="53"/>
      <c r="F130" s="45"/>
      <c r="G130" s="46"/>
      <c r="H130" s="47"/>
      <c r="I130" s="47"/>
      <c r="J130" s="71"/>
      <c r="K130" s="72"/>
      <c r="L130" s="72"/>
      <c r="M130" s="71"/>
      <c r="N130" s="82"/>
      <c r="O130" s="71"/>
      <c r="P130" s="140"/>
    </row>
    <row r="131" spans="1:16" ht="13" thickBot="1" x14ac:dyDescent="0.3">
      <c r="A131" s="25"/>
      <c r="B131" s="425"/>
      <c r="C131" s="426"/>
      <c r="D131" s="427"/>
      <c r="E131" s="26"/>
      <c r="F131" s="14"/>
      <c r="G131" s="15"/>
      <c r="H131" s="16"/>
      <c r="I131" s="16"/>
      <c r="J131" s="17"/>
      <c r="K131" s="18"/>
      <c r="L131" s="18"/>
      <c r="M131" s="19"/>
      <c r="N131" s="84"/>
      <c r="O131" s="19"/>
      <c r="P131" s="160"/>
    </row>
    <row r="132" spans="1:16" ht="13.5" thickBot="1" x14ac:dyDescent="0.35">
      <c r="A132" s="388" t="s">
        <v>21</v>
      </c>
      <c r="B132" s="389"/>
      <c r="C132" s="389"/>
      <c r="D132" s="389"/>
      <c r="E132" s="389"/>
      <c r="F132" s="390"/>
      <c r="G132" s="20">
        <f>SUM(G126:G129)</f>
        <v>2501000</v>
      </c>
      <c r="H132" s="21"/>
      <c r="I132" s="22"/>
      <c r="J132" s="4">
        <f>SUM(J126:J131)</f>
        <v>100</v>
      </c>
      <c r="K132" s="187">
        <f>SUM(K126:K128)/3</f>
        <v>0</v>
      </c>
      <c r="L132" s="187">
        <f>N132/G132*100</f>
        <v>0</v>
      </c>
      <c r="M132" s="5">
        <f>SUM(M126:M130)</f>
        <v>0</v>
      </c>
      <c r="N132" s="85">
        <f>SUM(N126:N129)</f>
        <v>0</v>
      </c>
      <c r="O132" s="4">
        <f>SUM(O126:O129)</f>
        <v>0</v>
      </c>
      <c r="P132" s="205">
        <f>SUM(P126:P130)</f>
        <v>2501000</v>
      </c>
    </row>
    <row r="134" spans="1:16" x14ac:dyDescent="0.25">
      <c r="L134" s="162" t="str">
        <f>'B'' IDA'!L28</f>
        <v>Benteng, 30 Mei 2025</v>
      </c>
    </row>
    <row r="136" spans="1:16" x14ac:dyDescent="0.25">
      <c r="L136" s="1" t="s">
        <v>22</v>
      </c>
    </row>
    <row r="140" spans="1:16" x14ac:dyDescent="0.25">
      <c r="L140" s="2" t="s">
        <v>43</v>
      </c>
      <c r="M140" s="2"/>
      <c r="O140" s="2"/>
    </row>
    <row r="141" spans="1:16" x14ac:dyDescent="0.25">
      <c r="L141" s="1" t="s">
        <v>44</v>
      </c>
      <c r="M141" s="2"/>
      <c r="O141" s="2"/>
    </row>
    <row r="155" spans="1:16" ht="13" x14ac:dyDescent="0.3">
      <c r="A155" s="6" t="s">
        <v>26</v>
      </c>
      <c r="B155" s="6" t="s">
        <v>30</v>
      </c>
      <c r="C155" s="6" t="s">
        <v>60</v>
      </c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6" ht="13" x14ac:dyDescent="0.3">
      <c r="A156" s="6" t="s">
        <v>32</v>
      </c>
      <c r="B156" s="6" t="s">
        <v>30</v>
      </c>
      <c r="C156" s="6" t="s">
        <v>31</v>
      </c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6" ht="13" thickBot="1" x14ac:dyDescent="0.3">
      <c r="E157" s="7"/>
      <c r="F157" s="7"/>
      <c r="G157" s="7"/>
      <c r="H157" s="7"/>
      <c r="I157" s="7"/>
      <c r="J157" s="7"/>
      <c r="K157" s="7"/>
      <c r="L157" s="7"/>
      <c r="M157" s="161" t="str">
        <f>'B'' IDA'!M8</f>
        <v>Keadaan  Mei 2025</v>
      </c>
      <c r="N157" s="7"/>
    </row>
    <row r="158" spans="1:16" ht="13.5" thickBot="1" x14ac:dyDescent="0.35">
      <c r="A158" s="395" t="s">
        <v>12</v>
      </c>
      <c r="B158" s="398" t="s">
        <v>13</v>
      </c>
      <c r="C158" s="399"/>
      <c r="D158" s="400"/>
      <c r="E158" s="391" t="s">
        <v>14</v>
      </c>
      <c r="F158" s="393"/>
      <c r="G158" s="395" t="s">
        <v>47</v>
      </c>
      <c r="H158" s="395" t="s">
        <v>15</v>
      </c>
      <c r="I158" s="395" t="s">
        <v>16</v>
      </c>
      <c r="J158" s="395" t="s">
        <v>45</v>
      </c>
      <c r="K158" s="388" t="s">
        <v>17</v>
      </c>
      <c r="L158" s="390"/>
      <c r="M158" s="391" t="s">
        <v>3</v>
      </c>
      <c r="N158" s="392"/>
      <c r="O158" s="393"/>
      <c r="P158" s="394" t="s">
        <v>4</v>
      </c>
    </row>
    <row r="159" spans="1:16" ht="13.5" thickBot="1" x14ac:dyDescent="0.35">
      <c r="A159" s="397"/>
      <c r="B159" s="401"/>
      <c r="C159" s="402"/>
      <c r="D159" s="403"/>
      <c r="E159" s="395" t="s">
        <v>18</v>
      </c>
      <c r="F159" s="395" t="s">
        <v>19</v>
      </c>
      <c r="G159" s="397"/>
      <c r="H159" s="397"/>
      <c r="I159" s="397"/>
      <c r="J159" s="397"/>
      <c r="K159" s="395" t="s">
        <v>8</v>
      </c>
      <c r="L159" s="395" t="s">
        <v>9</v>
      </c>
      <c r="M159" s="395" t="s">
        <v>8</v>
      </c>
      <c r="N159" s="388" t="s">
        <v>9</v>
      </c>
      <c r="O159" s="390"/>
      <c r="P159" s="394"/>
    </row>
    <row r="160" spans="1:16" ht="13.5" thickBot="1" x14ac:dyDescent="0.35">
      <c r="A160" s="396"/>
      <c r="B160" s="404"/>
      <c r="C160" s="405"/>
      <c r="D160" s="406"/>
      <c r="E160" s="396"/>
      <c r="F160" s="396"/>
      <c r="G160" s="396"/>
      <c r="H160" s="396"/>
      <c r="I160" s="396"/>
      <c r="J160" s="396"/>
      <c r="K160" s="396"/>
      <c r="L160" s="396"/>
      <c r="M160" s="396"/>
      <c r="N160" s="8" t="s">
        <v>20</v>
      </c>
      <c r="O160" s="8" t="s">
        <v>10</v>
      </c>
      <c r="P160" s="394"/>
    </row>
    <row r="161" spans="1:16" ht="13.5" thickBot="1" x14ac:dyDescent="0.35">
      <c r="A161" s="9">
        <v>1</v>
      </c>
      <c r="B161" s="382">
        <v>2</v>
      </c>
      <c r="C161" s="383"/>
      <c r="D161" s="384"/>
      <c r="E161" s="10">
        <v>3</v>
      </c>
      <c r="F161" s="10">
        <v>4</v>
      </c>
      <c r="G161" s="10">
        <v>5</v>
      </c>
      <c r="H161" s="10">
        <v>6</v>
      </c>
      <c r="I161" s="10">
        <v>7</v>
      </c>
      <c r="J161" s="10">
        <v>8</v>
      </c>
      <c r="K161" s="10">
        <v>9</v>
      </c>
      <c r="L161" s="10">
        <v>10</v>
      </c>
      <c r="M161" s="10">
        <v>11</v>
      </c>
      <c r="N161" s="10">
        <v>12</v>
      </c>
      <c r="O161" s="10">
        <v>13</v>
      </c>
      <c r="P161" s="10">
        <v>14</v>
      </c>
    </row>
    <row r="162" spans="1:16" ht="13" x14ac:dyDescent="0.3">
      <c r="A162" s="11"/>
      <c r="B162" s="385"/>
      <c r="C162" s="386"/>
      <c r="D162" s="387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37"/>
    </row>
    <row r="163" spans="1:16" x14ac:dyDescent="0.25">
      <c r="A163" s="39">
        <v>1</v>
      </c>
      <c r="B163" s="268" t="s">
        <v>90</v>
      </c>
      <c r="C163" s="215"/>
      <c r="D163" s="216"/>
      <c r="E163" s="53"/>
      <c r="F163" s="45"/>
      <c r="G163" s="46">
        <v>1162950</v>
      </c>
      <c r="H163" s="47"/>
      <c r="I163" s="47"/>
      <c r="J163" s="71">
        <f>G163/G172*100</f>
        <v>23.882083560082553</v>
      </c>
      <c r="K163" s="72"/>
      <c r="L163" s="72">
        <f>N163/G163*100</f>
        <v>0</v>
      </c>
      <c r="M163" s="71">
        <f>J163*K163/100</f>
        <v>0</v>
      </c>
      <c r="N163" s="82"/>
      <c r="O163" s="71">
        <f>J163*L163/100</f>
        <v>0</v>
      </c>
      <c r="P163" s="140">
        <f t="shared" ref="P163:P165" si="16">G163-N163</f>
        <v>1162950</v>
      </c>
    </row>
    <row r="164" spans="1:16" x14ac:dyDescent="0.25">
      <c r="A164" s="39">
        <v>2</v>
      </c>
      <c r="B164" s="307" t="s">
        <v>151</v>
      </c>
      <c r="C164" s="217"/>
      <c r="D164" s="218"/>
      <c r="E164" s="53"/>
      <c r="F164" s="45"/>
      <c r="G164" s="46">
        <v>2056500</v>
      </c>
      <c r="H164" s="47"/>
      <c r="I164" s="47"/>
      <c r="J164" s="71">
        <f>G164/G172*100</f>
        <v>42.231828403035188</v>
      </c>
      <c r="K164" s="72"/>
      <c r="L164" s="72">
        <f>N164/G164*100</f>
        <v>0</v>
      </c>
      <c r="M164" s="71">
        <f>J164*K164/100</f>
        <v>0</v>
      </c>
      <c r="N164" s="82"/>
      <c r="O164" s="71">
        <f>J164*L164/100</f>
        <v>0</v>
      </c>
      <c r="P164" s="140">
        <f>G164-N164</f>
        <v>2056500</v>
      </c>
    </row>
    <row r="165" spans="1:16" ht="12.5" customHeight="1" x14ac:dyDescent="0.25">
      <c r="A165" s="39">
        <v>3</v>
      </c>
      <c r="B165" s="258" t="s">
        <v>91</v>
      </c>
      <c r="C165" s="217"/>
      <c r="D165" s="218"/>
      <c r="E165" s="53"/>
      <c r="F165" s="45"/>
      <c r="G165" s="46">
        <v>350100</v>
      </c>
      <c r="H165" s="47"/>
      <c r="I165" s="47"/>
      <c r="J165" s="71">
        <f>G165/G172*100</f>
        <v>7.1895760388536925</v>
      </c>
      <c r="K165" s="72"/>
      <c r="L165" s="72">
        <f>N165/G165*100</f>
        <v>0</v>
      </c>
      <c r="M165" s="71">
        <f>J165*K165/100</f>
        <v>0</v>
      </c>
      <c r="N165" s="82"/>
      <c r="O165" s="71">
        <f>J165*L165/100</f>
        <v>0</v>
      </c>
      <c r="P165" s="140">
        <f t="shared" si="16"/>
        <v>350100</v>
      </c>
    </row>
    <row r="166" spans="1:16" ht="12.5" customHeight="1" x14ac:dyDescent="0.25">
      <c r="A166" s="39">
        <v>4</v>
      </c>
      <c r="B166" s="308" t="s">
        <v>152</v>
      </c>
      <c r="C166" s="217"/>
      <c r="D166" s="218"/>
      <c r="E166" s="53"/>
      <c r="F166" s="45"/>
      <c r="G166" s="46">
        <v>1300000</v>
      </c>
      <c r="H166" s="47"/>
      <c r="I166" s="47"/>
      <c r="J166" s="71">
        <f>G166/G172*100</f>
        <v>26.696511998028566</v>
      </c>
      <c r="K166" s="72"/>
      <c r="L166" s="72">
        <f>N166/G166*100</f>
        <v>0</v>
      </c>
      <c r="M166" s="71">
        <f>J166*K166/100</f>
        <v>0</v>
      </c>
      <c r="N166" s="82"/>
      <c r="O166" s="71">
        <f>J166*L166/100</f>
        <v>0</v>
      </c>
      <c r="P166" s="140">
        <f>G166-N166</f>
        <v>1300000</v>
      </c>
    </row>
    <row r="167" spans="1:16" x14ac:dyDescent="0.25">
      <c r="A167" s="39"/>
      <c r="B167" s="432"/>
      <c r="C167" s="433"/>
      <c r="D167" s="434"/>
      <c r="E167" s="53"/>
      <c r="F167" s="45"/>
      <c r="G167" s="46"/>
      <c r="H167" s="47"/>
      <c r="I167" s="47"/>
      <c r="J167" s="71"/>
      <c r="K167" s="72"/>
      <c r="L167" s="72"/>
      <c r="M167" s="71"/>
      <c r="N167" s="82"/>
      <c r="O167" s="71"/>
      <c r="P167" s="140"/>
    </row>
    <row r="168" spans="1:16" x14ac:dyDescent="0.25">
      <c r="A168" s="39"/>
      <c r="B168" s="413"/>
      <c r="C168" s="414"/>
      <c r="D168" s="415"/>
      <c r="E168" s="53"/>
      <c r="F168" s="45"/>
      <c r="G168" s="46"/>
      <c r="H168" s="47"/>
      <c r="I168" s="47"/>
      <c r="J168" s="71"/>
      <c r="K168" s="72"/>
      <c r="L168" s="72"/>
      <c r="M168" s="71"/>
      <c r="N168" s="82"/>
      <c r="O168" s="71"/>
      <c r="P168" s="140"/>
    </row>
    <row r="169" spans="1:16" x14ac:dyDescent="0.25">
      <c r="A169" s="39"/>
      <c r="B169" s="432"/>
      <c r="C169" s="433"/>
      <c r="D169" s="434"/>
      <c r="E169" s="53"/>
      <c r="F169" s="45"/>
      <c r="G169" s="46"/>
      <c r="H169" s="47"/>
      <c r="I169" s="47"/>
      <c r="J169" s="71"/>
      <c r="K169" s="72"/>
      <c r="L169" s="72"/>
      <c r="M169" s="71"/>
      <c r="N169" s="220"/>
      <c r="O169" s="71"/>
      <c r="P169" s="140"/>
    </row>
    <row r="170" spans="1:16" x14ac:dyDescent="0.25">
      <c r="A170" s="39"/>
      <c r="B170" s="248"/>
      <c r="C170" s="249"/>
      <c r="D170" s="250"/>
      <c r="E170" s="53"/>
      <c r="F170" s="45"/>
      <c r="G170" s="46"/>
      <c r="H170" s="47"/>
      <c r="I170" s="47"/>
      <c r="J170" s="71"/>
      <c r="K170" s="72"/>
      <c r="L170" s="72"/>
      <c r="M170" s="71"/>
      <c r="N170" s="82"/>
      <c r="O170" s="71"/>
      <c r="P170" s="140"/>
    </row>
    <row r="171" spans="1:16" ht="13" thickBot="1" x14ac:dyDescent="0.3">
      <c r="A171" s="25"/>
      <c r="B171" s="429"/>
      <c r="C171" s="430"/>
      <c r="D171" s="431"/>
      <c r="E171" s="26"/>
      <c r="F171" s="14"/>
      <c r="G171" s="15"/>
      <c r="H171" s="16"/>
      <c r="I171" s="16"/>
      <c r="J171" s="17"/>
      <c r="K171" s="18"/>
      <c r="L171" s="72"/>
      <c r="M171" s="71"/>
      <c r="N171" s="84"/>
      <c r="O171" s="19"/>
      <c r="P171" s="160"/>
    </row>
    <row r="172" spans="1:16" ht="13.5" thickBot="1" x14ac:dyDescent="0.35">
      <c r="A172" s="388" t="s">
        <v>21</v>
      </c>
      <c r="B172" s="389"/>
      <c r="C172" s="389"/>
      <c r="D172" s="389"/>
      <c r="E172" s="389"/>
      <c r="F172" s="390"/>
      <c r="G172" s="20">
        <f>SUM(G163:G171)</f>
        <v>4869550</v>
      </c>
      <c r="H172" s="21"/>
      <c r="I172" s="22"/>
      <c r="J172" s="4">
        <f>SUM(J163:J171)</f>
        <v>100</v>
      </c>
      <c r="K172" s="187">
        <f>SUM(K163:K170)/11</f>
        <v>0</v>
      </c>
      <c r="L172" s="187">
        <f>N172/G172*100</f>
        <v>0</v>
      </c>
      <c r="M172" s="5">
        <f>SUM(M163:M170)</f>
        <v>0</v>
      </c>
      <c r="N172" s="85">
        <f>SUM(N163:N167)</f>
        <v>0</v>
      </c>
      <c r="O172" s="4">
        <f>SUM(O163:O170)</f>
        <v>0</v>
      </c>
      <c r="P172" s="205">
        <f>SUM(P163:P170)</f>
        <v>4869550</v>
      </c>
    </row>
    <row r="174" spans="1:16" x14ac:dyDescent="0.25">
      <c r="L174" s="162" t="str">
        <f>'B'' IDA'!L28</f>
        <v>Benteng, 30 Mei 2025</v>
      </c>
    </row>
    <row r="176" spans="1:16" x14ac:dyDescent="0.25">
      <c r="L176" s="1" t="s">
        <v>22</v>
      </c>
    </row>
    <row r="180" spans="12:15" x14ac:dyDescent="0.25">
      <c r="L180" s="2" t="s">
        <v>43</v>
      </c>
      <c r="M180" s="2"/>
      <c r="O180" s="2"/>
    </row>
    <row r="181" spans="12:15" x14ac:dyDescent="0.25">
      <c r="L181" s="1" t="s">
        <v>44</v>
      </c>
      <c r="M181" s="2"/>
      <c r="O181" s="2"/>
    </row>
    <row r="182" spans="12:15" x14ac:dyDescent="0.25">
      <c r="M182" s="2"/>
      <c r="O182" s="2"/>
    </row>
    <row r="196" spans="11:11" x14ac:dyDescent="0.25">
      <c r="K196" s="162" t="s">
        <v>53</v>
      </c>
    </row>
  </sheetData>
  <mergeCells count="109">
    <mergeCell ref="B171:D171"/>
    <mergeCell ref="A172:F172"/>
    <mergeCell ref="B31:D31"/>
    <mergeCell ref="N9:O9"/>
    <mergeCell ref="M9:M10"/>
    <mergeCell ref="I8:I10"/>
    <mergeCell ref="H8:H10"/>
    <mergeCell ref="B167:D167"/>
    <mergeCell ref="B169:D169"/>
    <mergeCell ref="A158:A160"/>
    <mergeCell ref="B46:D48"/>
    <mergeCell ref="K46:L46"/>
    <mergeCell ref="M46:O46"/>
    <mergeCell ref="A46:A48"/>
    <mergeCell ref="B87:D87"/>
    <mergeCell ref="B88:D88"/>
    <mergeCell ref="B161:D161"/>
    <mergeCell ref="I158:I160"/>
    <mergeCell ref="J158:J160"/>
    <mergeCell ref="K158:L158"/>
    <mergeCell ref="B57:D57"/>
    <mergeCell ref="B62:D62"/>
    <mergeCell ref="B49:D49"/>
    <mergeCell ref="B50:D50"/>
    <mergeCell ref="P46:P48"/>
    <mergeCell ref="K47:K48"/>
    <mergeCell ref="L47:L48"/>
    <mergeCell ref="M47:M48"/>
    <mergeCell ref="N47:O47"/>
    <mergeCell ref="H46:H48"/>
    <mergeCell ref="E46:F46"/>
    <mergeCell ref="G46:G48"/>
    <mergeCell ref="E47:E48"/>
    <mergeCell ref="F47:F48"/>
    <mergeCell ref="I46:I48"/>
    <mergeCell ref="J46:J48"/>
    <mergeCell ref="B56:D56"/>
    <mergeCell ref="B124:D124"/>
    <mergeCell ref="B125:D125"/>
    <mergeCell ref="B131:D131"/>
    <mergeCell ref="A132:F132"/>
    <mergeCell ref="A84:A86"/>
    <mergeCell ref="B84:D86"/>
    <mergeCell ref="E84:F84"/>
    <mergeCell ref="A1:O1"/>
    <mergeCell ref="A2:O2"/>
    <mergeCell ref="A3:O3"/>
    <mergeCell ref="M8:O8"/>
    <mergeCell ref="J8:J10"/>
    <mergeCell ref="K8:L8"/>
    <mergeCell ref="A32:F32"/>
    <mergeCell ref="B11:D11"/>
    <mergeCell ref="B12:D12"/>
    <mergeCell ref="P8:P10"/>
    <mergeCell ref="E9:E10"/>
    <mergeCell ref="F9:F10"/>
    <mergeCell ref="K9:K10"/>
    <mergeCell ref="L9:L10"/>
    <mergeCell ref="G8:G10"/>
    <mergeCell ref="A8:A10"/>
    <mergeCell ref="B8:D10"/>
    <mergeCell ref="E8:F8"/>
    <mergeCell ref="L159:L160"/>
    <mergeCell ref="M159:M160"/>
    <mergeCell ref="N159:O159"/>
    <mergeCell ref="M158:O158"/>
    <mergeCell ref="A63:F63"/>
    <mergeCell ref="P84:P86"/>
    <mergeCell ref="E85:E86"/>
    <mergeCell ref="F85:F86"/>
    <mergeCell ref="K85:K86"/>
    <mergeCell ref="L85:L86"/>
    <mergeCell ref="M84:O84"/>
    <mergeCell ref="E158:F158"/>
    <mergeCell ref="G158:G160"/>
    <mergeCell ref="H158:H160"/>
    <mergeCell ref="H84:H86"/>
    <mergeCell ref="K84:L84"/>
    <mergeCell ref="B158:D160"/>
    <mergeCell ref="G84:G86"/>
    <mergeCell ref="N85:O85"/>
    <mergeCell ref="M85:M86"/>
    <mergeCell ref="I84:I86"/>
    <mergeCell ref="J84:J86"/>
    <mergeCell ref="B130:D130"/>
    <mergeCell ref="B168:D168"/>
    <mergeCell ref="M121:O121"/>
    <mergeCell ref="P121:P123"/>
    <mergeCell ref="K122:K123"/>
    <mergeCell ref="L122:L123"/>
    <mergeCell ref="M122:M123"/>
    <mergeCell ref="N122:O122"/>
    <mergeCell ref="B94:D94"/>
    <mergeCell ref="A95:F95"/>
    <mergeCell ref="A121:A123"/>
    <mergeCell ref="B121:D123"/>
    <mergeCell ref="E121:F121"/>
    <mergeCell ref="G121:G123"/>
    <mergeCell ref="E122:E123"/>
    <mergeCell ref="F122:F123"/>
    <mergeCell ref="H121:H123"/>
    <mergeCell ref="I121:I123"/>
    <mergeCell ref="J121:J123"/>
    <mergeCell ref="K121:L121"/>
    <mergeCell ref="B162:D162"/>
    <mergeCell ref="P158:P160"/>
    <mergeCell ref="E159:E160"/>
    <mergeCell ref="F159:F160"/>
    <mergeCell ref="K159:K160"/>
  </mergeCells>
  <printOptions horizontalCentered="1"/>
  <pageMargins left="1" right="1" top="1" bottom="1" header="0.5" footer="0.5"/>
  <pageSetup paperSize="5" scale="85" orientation="landscape" horizontalDpi="360" verticalDpi="360" r:id="rId1"/>
  <headerFooter alignWithMargins="0"/>
  <rowBreaks count="1" manualBreakCount="1">
    <brk id="40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T518"/>
  <sheetViews>
    <sheetView view="pageBreakPreview" topLeftCell="B289" zoomScaleNormal="100" zoomScaleSheetLayoutView="100" workbookViewId="0">
      <selection activeCell="E59" sqref="E59"/>
    </sheetView>
  </sheetViews>
  <sheetFormatPr defaultColWidth="9.1796875" defaultRowHeight="12.5" x14ac:dyDescent="0.25"/>
  <cols>
    <col min="1" max="1" width="8.81640625" style="1" customWidth="1"/>
    <col min="2" max="2" width="2" style="1" customWidth="1"/>
    <col min="3" max="3" width="8.54296875" style="1" customWidth="1"/>
    <col min="4" max="4" width="41.6328125" style="1" customWidth="1"/>
    <col min="5" max="5" width="5.7265625" style="1" customWidth="1"/>
    <col min="6" max="6" width="7.26953125" style="1" customWidth="1"/>
    <col min="7" max="7" width="12.1796875" style="1" customWidth="1"/>
    <col min="8" max="8" width="7.81640625" style="1" customWidth="1"/>
    <col min="9" max="9" width="10.26953125" style="1" customWidth="1"/>
    <col min="10" max="10" width="9.08984375" style="1" customWidth="1"/>
    <col min="11" max="11" width="8.7265625" style="1" customWidth="1"/>
    <col min="12" max="12" width="10.26953125" style="1" customWidth="1"/>
    <col min="13" max="13" width="7.7265625" style="1" customWidth="1"/>
    <col min="14" max="14" width="12.1796875" style="1" customWidth="1"/>
    <col min="15" max="15" width="8" style="1" customWidth="1"/>
    <col min="16" max="16" width="12.1796875" style="1" customWidth="1"/>
    <col min="17" max="17" width="10.1796875" style="1" bestFit="1" customWidth="1"/>
    <col min="18" max="16384" width="9.1796875" style="1"/>
  </cols>
  <sheetData>
    <row r="1" spans="1:16" ht="14.25" customHeight="1" x14ac:dyDescent="0.25">
      <c r="A1" s="412" t="s">
        <v>11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6" ht="14.25" customHeight="1" x14ac:dyDescent="0.25">
      <c r="A2" s="412" t="s">
        <v>24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</row>
    <row r="3" spans="1:16" ht="15" customHeight="1" x14ac:dyDescent="0.25">
      <c r="A3" s="412" t="s">
        <v>212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</row>
    <row r="4" spans="1:16" ht="15" customHeight="1" x14ac:dyDescent="0.2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6" ht="13" x14ac:dyDescent="0.3">
      <c r="A5" s="6" t="s">
        <v>33</v>
      </c>
      <c r="B5" s="6" t="s">
        <v>30</v>
      </c>
      <c r="C5" s="6" t="s">
        <v>74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13" x14ac:dyDescent="0.3">
      <c r="A6" s="6" t="s">
        <v>26</v>
      </c>
      <c r="B6" s="6" t="s">
        <v>30</v>
      </c>
      <c r="C6" s="224" t="s">
        <v>107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13.5" customHeight="1" x14ac:dyDescent="0.3">
      <c r="A7" s="6" t="s">
        <v>32</v>
      </c>
      <c r="B7" s="6" t="s">
        <v>30</v>
      </c>
      <c r="C7" s="6" t="s">
        <v>31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15" customHeight="1" thickBot="1" x14ac:dyDescent="0.3">
      <c r="E8" s="7"/>
      <c r="F8" s="7"/>
      <c r="G8" s="7"/>
      <c r="H8" s="7"/>
      <c r="I8" s="7"/>
      <c r="J8" s="7"/>
      <c r="K8" s="7"/>
      <c r="L8" s="7"/>
      <c r="M8" s="161" t="s">
        <v>239</v>
      </c>
      <c r="N8" s="7"/>
    </row>
    <row r="9" spans="1:16" ht="26.25" customHeight="1" thickBot="1" x14ac:dyDescent="0.35">
      <c r="A9" s="395" t="s">
        <v>12</v>
      </c>
      <c r="B9" s="398" t="s">
        <v>13</v>
      </c>
      <c r="C9" s="399"/>
      <c r="D9" s="400"/>
      <c r="E9" s="391" t="s">
        <v>14</v>
      </c>
      <c r="F9" s="393"/>
      <c r="G9" s="395" t="s">
        <v>46</v>
      </c>
      <c r="H9" s="395" t="s">
        <v>15</v>
      </c>
      <c r="I9" s="395" t="s">
        <v>16</v>
      </c>
      <c r="J9" s="395" t="s">
        <v>36</v>
      </c>
      <c r="K9" s="388" t="s">
        <v>17</v>
      </c>
      <c r="L9" s="390"/>
      <c r="M9" s="391" t="s">
        <v>3</v>
      </c>
      <c r="N9" s="392"/>
      <c r="O9" s="393"/>
      <c r="P9" s="395" t="s">
        <v>4</v>
      </c>
    </row>
    <row r="10" spans="1:16" ht="13.9" customHeight="1" thickBot="1" x14ac:dyDescent="0.35">
      <c r="A10" s="397"/>
      <c r="B10" s="401"/>
      <c r="C10" s="402"/>
      <c r="D10" s="403"/>
      <c r="E10" s="395" t="s">
        <v>18</v>
      </c>
      <c r="F10" s="395" t="s">
        <v>19</v>
      </c>
      <c r="G10" s="397"/>
      <c r="H10" s="397"/>
      <c r="I10" s="397"/>
      <c r="J10" s="397"/>
      <c r="K10" s="395" t="s">
        <v>8</v>
      </c>
      <c r="L10" s="395" t="s">
        <v>9</v>
      </c>
      <c r="M10" s="395" t="s">
        <v>8</v>
      </c>
      <c r="N10" s="388" t="s">
        <v>9</v>
      </c>
      <c r="O10" s="390"/>
      <c r="P10" s="397"/>
    </row>
    <row r="11" spans="1:16" ht="13.5" thickBot="1" x14ac:dyDescent="0.35">
      <c r="A11" s="396"/>
      <c r="B11" s="404"/>
      <c r="C11" s="405"/>
      <c r="D11" s="406"/>
      <c r="E11" s="396"/>
      <c r="F11" s="396"/>
      <c r="G11" s="396"/>
      <c r="H11" s="396"/>
      <c r="I11" s="396"/>
      <c r="J11" s="396"/>
      <c r="K11" s="396"/>
      <c r="L11" s="396"/>
      <c r="M11" s="396"/>
      <c r="N11" s="8" t="s">
        <v>20</v>
      </c>
      <c r="O11" s="8" t="s">
        <v>10</v>
      </c>
      <c r="P11" s="396"/>
    </row>
    <row r="12" spans="1:16" ht="13.5" thickBot="1" x14ac:dyDescent="0.35">
      <c r="A12" s="9">
        <v>1</v>
      </c>
      <c r="B12" s="382">
        <v>2</v>
      </c>
      <c r="C12" s="383"/>
      <c r="D12" s="384"/>
      <c r="E12" s="10">
        <v>3</v>
      </c>
      <c r="F12" s="10">
        <v>4</v>
      </c>
      <c r="G12" s="10">
        <v>5</v>
      </c>
      <c r="H12" s="10">
        <v>6</v>
      </c>
      <c r="I12" s="10">
        <v>7</v>
      </c>
      <c r="J12" s="10">
        <v>8</v>
      </c>
      <c r="K12" s="10">
        <v>9</v>
      </c>
      <c r="L12" s="10">
        <v>10</v>
      </c>
      <c r="M12" s="10">
        <v>11</v>
      </c>
      <c r="N12" s="10">
        <v>12</v>
      </c>
      <c r="O12" s="10">
        <v>13</v>
      </c>
      <c r="P12" s="10">
        <v>14</v>
      </c>
    </row>
    <row r="13" spans="1:16" ht="13" x14ac:dyDescent="0.3">
      <c r="A13" s="11"/>
      <c r="B13" s="474"/>
      <c r="C13" s="475"/>
      <c r="D13" s="476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7"/>
    </row>
    <row r="14" spans="1:16" ht="15" customHeight="1" x14ac:dyDescent="0.25">
      <c r="A14" s="27">
        <v>1</v>
      </c>
      <c r="B14" s="270" t="s">
        <v>97</v>
      </c>
      <c r="C14" s="271"/>
      <c r="D14" s="272"/>
      <c r="E14" s="28"/>
      <c r="F14" s="28"/>
      <c r="G14" s="77">
        <v>697700</v>
      </c>
      <c r="H14" s="66"/>
      <c r="I14" s="66"/>
      <c r="J14" s="37">
        <f>G14/G25*100</f>
        <v>6.4472906039772306</v>
      </c>
      <c r="K14" s="72"/>
      <c r="L14" s="72">
        <f>N14/G14*100</f>
        <v>0</v>
      </c>
      <c r="M14" s="71"/>
      <c r="N14" s="77"/>
      <c r="O14" s="37">
        <f>J14*L14/100</f>
        <v>0</v>
      </c>
      <c r="P14" s="140">
        <f>G14-N14</f>
        <v>697700</v>
      </c>
    </row>
    <row r="15" spans="1:16" ht="15" customHeight="1" x14ac:dyDescent="0.25">
      <c r="A15" s="27">
        <v>2</v>
      </c>
      <c r="B15" s="270" t="s">
        <v>153</v>
      </c>
      <c r="C15" s="271"/>
      <c r="D15" s="272"/>
      <c r="E15" s="28"/>
      <c r="F15" s="28"/>
      <c r="G15" s="77">
        <v>384500</v>
      </c>
      <c r="H15" s="66"/>
      <c r="I15" s="66"/>
      <c r="J15" s="37">
        <f>G15/G25*100</f>
        <v>3.5530790271309232</v>
      </c>
      <c r="K15" s="72"/>
      <c r="L15" s="72">
        <f>N15/G15*100</f>
        <v>0</v>
      </c>
      <c r="M15" s="71"/>
      <c r="N15" s="77"/>
      <c r="O15" s="37">
        <f>J15*L15/100</f>
        <v>0</v>
      </c>
      <c r="P15" s="140">
        <f>G15-N15</f>
        <v>384500</v>
      </c>
    </row>
    <row r="16" spans="1:16" ht="15" customHeight="1" x14ac:dyDescent="0.25">
      <c r="A16" s="27">
        <v>3</v>
      </c>
      <c r="B16" s="468" t="s">
        <v>92</v>
      </c>
      <c r="C16" s="469"/>
      <c r="D16" s="470"/>
      <c r="E16" s="28"/>
      <c r="F16" s="28"/>
      <c r="G16" s="77">
        <v>999500</v>
      </c>
      <c r="H16" s="66"/>
      <c r="I16" s="66"/>
      <c r="J16" s="37">
        <f>G16/G25*100</f>
        <v>9.2361573149996303</v>
      </c>
      <c r="K16" s="72"/>
      <c r="L16" s="72">
        <f>N16/G16*100</f>
        <v>0</v>
      </c>
      <c r="M16" s="71"/>
      <c r="N16" s="77"/>
      <c r="O16" s="37">
        <f>J16*L16/100</f>
        <v>0</v>
      </c>
      <c r="P16" s="140">
        <f>G16-N16</f>
        <v>999500</v>
      </c>
    </row>
    <row r="17" spans="1:17" ht="15" customHeight="1" x14ac:dyDescent="0.25">
      <c r="A17" s="27">
        <v>4</v>
      </c>
      <c r="B17" s="441" t="s">
        <v>154</v>
      </c>
      <c r="C17" s="442"/>
      <c r="D17" s="443"/>
      <c r="E17" s="28"/>
      <c r="F17" s="28"/>
      <c r="G17" s="77">
        <v>1539900</v>
      </c>
      <c r="H17" s="66"/>
      <c r="I17" s="66"/>
      <c r="J17" s="37">
        <f>G17/G25*100</f>
        <v>14.229873586161013</v>
      </c>
      <c r="K17" s="72"/>
      <c r="L17" s="72">
        <f>N17/G17*100</f>
        <v>0</v>
      </c>
      <c r="M17" s="71"/>
      <c r="N17" s="77"/>
      <c r="O17" s="37">
        <f>J17*L17/100</f>
        <v>0</v>
      </c>
      <c r="P17" s="140">
        <f>G17-N17</f>
        <v>1539900</v>
      </c>
    </row>
    <row r="18" spans="1:17" ht="15" customHeight="1" x14ac:dyDescent="0.25">
      <c r="A18" s="27">
        <v>5</v>
      </c>
      <c r="B18" s="449" t="s">
        <v>58</v>
      </c>
      <c r="C18" s="450"/>
      <c r="D18" s="451"/>
      <c r="E18" s="28"/>
      <c r="F18" s="28"/>
      <c r="G18" s="77">
        <v>7200000</v>
      </c>
      <c r="H18" s="66"/>
      <c r="I18" s="66"/>
      <c r="J18" s="37">
        <f>G18/G25*100</f>
        <v>66.533599467731207</v>
      </c>
      <c r="K18" s="72">
        <f>N18/G18*100</f>
        <v>41.666666666666671</v>
      </c>
      <c r="L18" s="72">
        <f>N18/G18*100</f>
        <v>41.666666666666671</v>
      </c>
      <c r="M18" s="71">
        <f t="shared" ref="M18" si="0">J18*K18/100</f>
        <v>27.722333111554672</v>
      </c>
      <c r="N18" s="77">
        <v>3000000</v>
      </c>
      <c r="O18" s="37">
        <f>J18*L18/100</f>
        <v>27.722333111554672</v>
      </c>
      <c r="P18" s="140">
        <f>G18-N18</f>
        <v>4200000</v>
      </c>
    </row>
    <row r="19" spans="1:17" x14ac:dyDescent="0.25">
      <c r="A19" s="30"/>
      <c r="B19" s="438"/>
      <c r="C19" s="439"/>
      <c r="D19" s="440"/>
      <c r="E19" s="31"/>
      <c r="F19" s="31"/>
      <c r="G19" s="78"/>
      <c r="H19" s="67"/>
      <c r="I19" s="67"/>
      <c r="J19" s="34"/>
      <c r="K19" s="35"/>
      <c r="L19" s="36"/>
      <c r="M19" s="37"/>
      <c r="N19" s="78"/>
      <c r="O19" s="38"/>
      <c r="P19" s="139"/>
    </row>
    <row r="20" spans="1:17" ht="15" customHeight="1" x14ac:dyDescent="0.25">
      <c r="A20" s="30"/>
      <c r="B20" s="477"/>
      <c r="C20" s="478"/>
      <c r="D20" s="479"/>
      <c r="E20" s="31"/>
      <c r="F20" s="31"/>
      <c r="G20" s="78"/>
      <c r="H20" s="67"/>
      <c r="I20" s="67"/>
      <c r="J20" s="34"/>
      <c r="K20" s="35"/>
      <c r="L20" s="36"/>
      <c r="M20" s="37"/>
      <c r="N20" s="78"/>
      <c r="O20" s="38"/>
      <c r="P20" s="139"/>
    </row>
    <row r="21" spans="1:17" ht="15" customHeight="1" x14ac:dyDescent="0.25">
      <c r="A21" s="30"/>
      <c r="B21" s="438"/>
      <c r="C21" s="439"/>
      <c r="D21" s="440"/>
      <c r="E21" s="31"/>
      <c r="F21" s="31"/>
      <c r="G21" s="78"/>
      <c r="H21" s="67"/>
      <c r="I21" s="67"/>
      <c r="J21" s="34"/>
      <c r="K21" s="35"/>
      <c r="L21" s="36"/>
      <c r="M21" s="37"/>
      <c r="N21" s="78"/>
      <c r="O21" s="38"/>
      <c r="P21" s="139"/>
    </row>
    <row r="22" spans="1:17" x14ac:dyDescent="0.25">
      <c r="A22" s="30"/>
      <c r="B22" s="438"/>
      <c r="C22" s="439"/>
      <c r="D22" s="440"/>
      <c r="E22" s="31"/>
      <c r="F22" s="31"/>
      <c r="G22" s="78"/>
      <c r="H22" s="67"/>
      <c r="I22" s="67"/>
      <c r="J22" s="34"/>
      <c r="K22" s="35"/>
      <c r="L22" s="36"/>
      <c r="M22" s="37"/>
      <c r="N22" s="78"/>
      <c r="O22" s="38"/>
      <c r="P22" s="139"/>
      <c r="Q22" s="3"/>
    </row>
    <row r="23" spans="1:17" x14ac:dyDescent="0.25">
      <c r="A23" s="30"/>
      <c r="B23" s="438"/>
      <c r="C23" s="439"/>
      <c r="D23" s="440"/>
      <c r="E23" s="31"/>
      <c r="F23" s="31"/>
      <c r="G23" s="78"/>
      <c r="H23" s="67"/>
      <c r="I23" s="67"/>
      <c r="J23" s="34"/>
      <c r="K23" s="35"/>
      <c r="L23" s="36"/>
      <c r="M23" s="37"/>
      <c r="N23" s="78"/>
      <c r="O23" s="38"/>
      <c r="P23" s="139"/>
    </row>
    <row r="24" spans="1:17" ht="13" thickBot="1" x14ac:dyDescent="0.3">
      <c r="A24" s="13"/>
      <c r="B24" s="435"/>
      <c r="C24" s="436"/>
      <c r="D24" s="437"/>
      <c r="E24" s="14"/>
      <c r="F24" s="14"/>
      <c r="G24" s="79"/>
      <c r="H24" s="68"/>
      <c r="I24" s="68"/>
      <c r="J24" s="17"/>
      <c r="K24" s="18"/>
      <c r="L24" s="18"/>
      <c r="M24" s="19"/>
      <c r="N24" s="79"/>
      <c r="O24" s="19"/>
      <c r="P24" s="138"/>
    </row>
    <row r="25" spans="1:17" ht="14.5" customHeight="1" thickBot="1" x14ac:dyDescent="0.35">
      <c r="A25" s="388" t="s">
        <v>21</v>
      </c>
      <c r="B25" s="389"/>
      <c r="C25" s="389"/>
      <c r="D25" s="389"/>
      <c r="E25" s="389"/>
      <c r="F25" s="390"/>
      <c r="G25" s="80">
        <f>SUM(G14:G24)</f>
        <v>10821600</v>
      </c>
      <c r="H25" s="69"/>
      <c r="I25" s="70"/>
      <c r="J25" s="4">
        <f>SUM(J14:J24)</f>
        <v>100</v>
      </c>
      <c r="K25" s="187">
        <f>SUM(K14:K24)/3</f>
        <v>13.888888888888891</v>
      </c>
      <c r="L25" s="187">
        <f>N25/G25*100</f>
        <v>27.722333111554669</v>
      </c>
      <c r="M25" s="5">
        <f>SUM(M14:M24)</f>
        <v>27.722333111554672</v>
      </c>
      <c r="N25" s="143">
        <f>SUM(N14:N18)</f>
        <v>3000000</v>
      </c>
      <c r="O25" s="4">
        <f>SUM(O14:O24)</f>
        <v>27.722333111554672</v>
      </c>
      <c r="P25" s="141">
        <f>SUM(P14:P24)</f>
        <v>7821600</v>
      </c>
    </row>
    <row r="26" spans="1:17" ht="6" customHeight="1" x14ac:dyDescent="0.25">
      <c r="N26" s="142"/>
    </row>
    <row r="28" spans="1:17" x14ac:dyDescent="0.25">
      <c r="L28" s="162" t="s">
        <v>240</v>
      </c>
      <c r="M28" s="162"/>
    </row>
    <row r="30" spans="1:17" x14ac:dyDescent="0.25">
      <c r="L30" s="1" t="s">
        <v>22</v>
      </c>
    </row>
    <row r="34" spans="1:16" x14ac:dyDescent="0.25">
      <c r="L34" s="2" t="s">
        <v>43</v>
      </c>
      <c r="M34" s="2"/>
      <c r="O34" s="2"/>
    </row>
    <row r="35" spans="1:16" x14ac:dyDescent="0.25">
      <c r="L35" s="1" t="s">
        <v>44</v>
      </c>
      <c r="M35" s="2"/>
      <c r="O35" s="2"/>
    </row>
    <row r="36" spans="1:16" x14ac:dyDescent="0.25">
      <c r="M36" s="2"/>
      <c r="O36" s="2"/>
    </row>
    <row r="37" spans="1:16" x14ac:dyDescent="0.25">
      <c r="M37" s="2"/>
      <c r="O37" s="2"/>
    </row>
    <row r="38" spans="1:16" ht="13" x14ac:dyDescent="0.3">
      <c r="A38" s="6" t="s">
        <v>26</v>
      </c>
      <c r="B38" s="6" t="s">
        <v>30</v>
      </c>
      <c r="C38" s="6" t="s">
        <v>81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6" ht="13" x14ac:dyDescent="0.3">
      <c r="A39" s="6" t="s">
        <v>32</v>
      </c>
      <c r="B39" s="6" t="s">
        <v>30</v>
      </c>
      <c r="C39" s="6" t="s">
        <v>31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6" ht="15" customHeight="1" thickBot="1" x14ac:dyDescent="0.3">
      <c r="E40" s="7"/>
      <c r="F40" s="7"/>
      <c r="G40" s="7"/>
      <c r="H40" s="7"/>
      <c r="I40" s="7"/>
      <c r="J40" s="7"/>
      <c r="K40" s="7"/>
      <c r="L40" s="7"/>
      <c r="M40" s="161" t="s">
        <v>241</v>
      </c>
      <c r="N40" s="7"/>
    </row>
    <row r="41" spans="1:16" ht="26.25" customHeight="1" thickBot="1" x14ac:dyDescent="0.35">
      <c r="A41" s="395" t="s">
        <v>12</v>
      </c>
      <c r="B41" s="398" t="s">
        <v>13</v>
      </c>
      <c r="C41" s="399"/>
      <c r="D41" s="400"/>
      <c r="E41" s="391" t="s">
        <v>14</v>
      </c>
      <c r="F41" s="393"/>
      <c r="G41" s="395" t="s">
        <v>46</v>
      </c>
      <c r="H41" s="395" t="s">
        <v>15</v>
      </c>
      <c r="I41" s="395" t="s">
        <v>16</v>
      </c>
      <c r="J41" s="395" t="s">
        <v>36</v>
      </c>
      <c r="K41" s="388" t="s">
        <v>17</v>
      </c>
      <c r="L41" s="390"/>
      <c r="M41" s="391" t="s">
        <v>3</v>
      </c>
      <c r="N41" s="392"/>
      <c r="O41" s="393"/>
      <c r="P41" s="395" t="s">
        <v>4</v>
      </c>
    </row>
    <row r="42" spans="1:16" ht="13.9" customHeight="1" thickBot="1" x14ac:dyDescent="0.35">
      <c r="A42" s="397"/>
      <c r="B42" s="401"/>
      <c r="C42" s="402"/>
      <c r="D42" s="403"/>
      <c r="E42" s="395" t="s">
        <v>18</v>
      </c>
      <c r="F42" s="395" t="s">
        <v>19</v>
      </c>
      <c r="G42" s="397"/>
      <c r="H42" s="397"/>
      <c r="I42" s="397"/>
      <c r="J42" s="397"/>
      <c r="K42" s="395" t="s">
        <v>8</v>
      </c>
      <c r="L42" s="395" t="s">
        <v>9</v>
      </c>
      <c r="M42" s="395" t="s">
        <v>8</v>
      </c>
      <c r="N42" s="388" t="s">
        <v>9</v>
      </c>
      <c r="O42" s="390"/>
      <c r="P42" s="397"/>
    </row>
    <row r="43" spans="1:16" ht="13.5" thickBot="1" x14ac:dyDescent="0.35">
      <c r="A43" s="396"/>
      <c r="B43" s="404"/>
      <c r="C43" s="405"/>
      <c r="D43" s="406"/>
      <c r="E43" s="396"/>
      <c r="F43" s="396"/>
      <c r="G43" s="396"/>
      <c r="H43" s="396"/>
      <c r="I43" s="396"/>
      <c r="J43" s="396"/>
      <c r="K43" s="396"/>
      <c r="L43" s="396"/>
      <c r="M43" s="396"/>
      <c r="N43" s="8" t="s">
        <v>20</v>
      </c>
      <c r="O43" s="8" t="s">
        <v>10</v>
      </c>
      <c r="P43" s="396"/>
    </row>
    <row r="44" spans="1:16" ht="13.5" thickBot="1" x14ac:dyDescent="0.35">
      <c r="A44" s="9">
        <v>1</v>
      </c>
      <c r="B44" s="382">
        <v>2</v>
      </c>
      <c r="C44" s="383"/>
      <c r="D44" s="384"/>
      <c r="E44" s="10">
        <v>3</v>
      </c>
      <c r="F44" s="10">
        <v>4</v>
      </c>
      <c r="G44" s="10">
        <v>5</v>
      </c>
      <c r="H44" s="10">
        <v>6</v>
      </c>
      <c r="I44" s="10">
        <v>7</v>
      </c>
      <c r="J44" s="10">
        <v>8</v>
      </c>
      <c r="K44" s="10">
        <v>9</v>
      </c>
      <c r="L44" s="10">
        <v>10</v>
      </c>
      <c r="M44" s="10">
        <v>11</v>
      </c>
      <c r="N44" s="10">
        <v>12</v>
      </c>
      <c r="O44" s="10">
        <v>13</v>
      </c>
      <c r="P44" s="10">
        <v>14</v>
      </c>
    </row>
    <row r="45" spans="1:16" ht="13" x14ac:dyDescent="0.3">
      <c r="A45" s="11"/>
      <c r="B45" s="474"/>
      <c r="C45" s="475"/>
      <c r="D45" s="47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7"/>
    </row>
    <row r="46" spans="1:16" ht="15" customHeight="1" x14ac:dyDescent="0.25">
      <c r="A46" s="27">
        <v>1</v>
      </c>
      <c r="B46" s="270" t="s">
        <v>97</v>
      </c>
      <c r="C46" s="271"/>
      <c r="D46" s="272"/>
      <c r="E46" s="28"/>
      <c r="F46" s="28"/>
      <c r="G46" s="77">
        <v>649400</v>
      </c>
      <c r="H46" s="66"/>
      <c r="I46" s="66"/>
      <c r="J46" s="37">
        <f>G46/G54*100</f>
        <v>7.7124974762770044</v>
      </c>
      <c r="K46" s="72"/>
      <c r="L46" s="76">
        <f>N46/G46*100</f>
        <v>0</v>
      </c>
      <c r="M46" s="71">
        <f>J46*K46/100</f>
        <v>0</v>
      </c>
      <c r="N46" s="77"/>
      <c r="O46" s="37">
        <f>J46*L46/100</f>
        <v>0</v>
      </c>
      <c r="P46" s="140">
        <f>G46-N46</f>
        <v>649400</v>
      </c>
    </row>
    <row r="47" spans="1:16" ht="15" customHeight="1" x14ac:dyDescent="0.25">
      <c r="A47" s="27">
        <v>2</v>
      </c>
      <c r="B47" s="270" t="s">
        <v>153</v>
      </c>
      <c r="C47" s="271"/>
      <c r="D47" s="272"/>
      <c r="E47" s="28"/>
      <c r="F47" s="28"/>
      <c r="G47" s="77">
        <v>641600</v>
      </c>
      <c r="H47" s="66"/>
      <c r="I47" s="66"/>
      <c r="J47" s="37">
        <f>G47/G54*100</f>
        <v>7.6198619968883978</v>
      </c>
      <c r="K47" s="72"/>
      <c r="L47" s="76">
        <f>N47/G47*100</f>
        <v>0</v>
      </c>
      <c r="M47" s="71">
        <f>J47*K47/100</f>
        <v>0</v>
      </c>
      <c r="N47" s="77"/>
      <c r="O47" s="37">
        <f>J47*L47/100</f>
        <v>0</v>
      </c>
      <c r="P47" s="140">
        <f>G47-N47</f>
        <v>641600</v>
      </c>
    </row>
    <row r="48" spans="1:16" ht="12.5" customHeight="1" x14ac:dyDescent="0.25">
      <c r="A48" s="30">
        <v>3</v>
      </c>
      <c r="B48" s="468" t="s">
        <v>92</v>
      </c>
      <c r="C48" s="469"/>
      <c r="D48" s="470"/>
      <c r="E48" s="31"/>
      <c r="F48" s="31"/>
      <c r="G48" s="78">
        <v>1439200</v>
      </c>
      <c r="H48" s="67"/>
      <c r="I48" s="67"/>
      <c r="J48" s="34">
        <f>G48/G54*100</f>
        <v>17.092433581548914</v>
      </c>
      <c r="K48" s="72"/>
      <c r="L48" s="76">
        <f>N48/G48*100</f>
        <v>0</v>
      </c>
      <c r="M48" s="71">
        <f>J48*K48/100</f>
        <v>0</v>
      </c>
      <c r="N48" s="78"/>
      <c r="O48" s="37">
        <f>J48*L48/100</f>
        <v>0</v>
      </c>
      <c r="P48" s="140">
        <f>G48-N48</f>
        <v>1439200</v>
      </c>
    </row>
    <row r="49" spans="1:17" ht="15" customHeight="1" x14ac:dyDescent="0.25">
      <c r="A49" s="30">
        <v>4</v>
      </c>
      <c r="B49" s="441" t="s">
        <v>154</v>
      </c>
      <c r="C49" s="442"/>
      <c r="D49" s="443"/>
      <c r="E49" s="31"/>
      <c r="F49" s="31"/>
      <c r="G49" s="78">
        <v>889900</v>
      </c>
      <c r="H49" s="67"/>
      <c r="I49" s="67"/>
      <c r="J49" s="34">
        <f>G49/G54*100</f>
        <v>10.568758090759017</v>
      </c>
      <c r="K49" s="72"/>
      <c r="L49" s="76">
        <f>N49/G49*100</f>
        <v>0</v>
      </c>
      <c r="M49" s="71">
        <f>J49*K49/100</f>
        <v>0</v>
      </c>
      <c r="N49" s="78"/>
      <c r="O49" s="37">
        <f>J49*L49/100</f>
        <v>0</v>
      </c>
      <c r="P49" s="140">
        <f>G49-N49</f>
        <v>889900</v>
      </c>
    </row>
    <row r="50" spans="1:17" ht="15" customHeight="1" x14ac:dyDescent="0.25">
      <c r="A50" s="30">
        <v>5</v>
      </c>
      <c r="B50" s="449" t="s">
        <v>178</v>
      </c>
      <c r="C50" s="450"/>
      <c r="D50" s="451"/>
      <c r="E50" s="31"/>
      <c r="F50" s="31"/>
      <c r="G50" s="78">
        <v>4800000</v>
      </c>
      <c r="H50" s="67"/>
      <c r="I50" s="67"/>
      <c r="J50" s="34">
        <f>G50/G54*100</f>
        <v>57.006448854526667</v>
      </c>
      <c r="K50" s="72">
        <f>N50/G50*100</f>
        <v>31.25</v>
      </c>
      <c r="L50" s="76">
        <f>N50/G50*100</f>
        <v>31.25</v>
      </c>
      <c r="M50" s="71">
        <f>J50*K50/100</f>
        <v>17.814515267039582</v>
      </c>
      <c r="N50" s="78">
        <v>1500000</v>
      </c>
      <c r="O50" s="37">
        <f>J50*L50/100</f>
        <v>17.814515267039582</v>
      </c>
      <c r="P50" s="140">
        <f>G50-N50</f>
        <v>3300000</v>
      </c>
    </row>
    <row r="51" spans="1:17" x14ac:dyDescent="0.25">
      <c r="A51" s="30"/>
      <c r="B51" s="438"/>
      <c r="C51" s="439"/>
      <c r="D51" s="440"/>
      <c r="E51" s="31"/>
      <c r="F51" s="31"/>
      <c r="G51" s="78"/>
      <c r="H51" s="67"/>
      <c r="I51" s="67"/>
      <c r="J51" s="34"/>
      <c r="K51" s="35"/>
      <c r="L51" s="36"/>
      <c r="M51" s="37"/>
      <c r="N51" s="78"/>
      <c r="O51" s="38"/>
      <c r="P51" s="139"/>
      <c r="Q51" s="3"/>
    </row>
    <row r="52" spans="1:17" x14ac:dyDescent="0.25">
      <c r="A52" s="30"/>
      <c r="B52" s="438"/>
      <c r="C52" s="439"/>
      <c r="D52" s="440"/>
      <c r="E52" s="31"/>
      <c r="F52" s="31"/>
      <c r="G52" s="78"/>
      <c r="H52" s="67"/>
      <c r="I52" s="67"/>
      <c r="J52" s="34"/>
      <c r="K52" s="35"/>
      <c r="L52" s="36"/>
      <c r="M52" s="37"/>
      <c r="N52" s="78"/>
      <c r="O52" s="38"/>
      <c r="P52" s="139"/>
    </row>
    <row r="53" spans="1:17" ht="13" thickBot="1" x14ac:dyDescent="0.3">
      <c r="A53" s="13"/>
      <c r="B53" s="435"/>
      <c r="C53" s="436"/>
      <c r="D53" s="437"/>
      <c r="E53" s="14"/>
      <c r="F53" s="14"/>
      <c r="G53" s="79"/>
      <c r="H53" s="68"/>
      <c r="I53" s="68"/>
      <c r="J53" s="17"/>
      <c r="K53" s="18"/>
      <c r="L53" s="18"/>
      <c r="M53" s="19"/>
      <c r="N53" s="79"/>
      <c r="O53" s="19"/>
      <c r="P53" s="138"/>
    </row>
    <row r="54" spans="1:17" ht="14.5" customHeight="1" thickBot="1" x14ac:dyDescent="0.35">
      <c r="A54" s="388" t="s">
        <v>21</v>
      </c>
      <c r="B54" s="389"/>
      <c r="C54" s="389"/>
      <c r="D54" s="389"/>
      <c r="E54" s="389"/>
      <c r="F54" s="390"/>
      <c r="G54" s="80">
        <f>SUM(G46:G53)</f>
        <v>8420100</v>
      </c>
      <c r="H54" s="69"/>
      <c r="I54" s="70"/>
      <c r="J54" s="4">
        <f>SUM(J46:J53)</f>
        <v>100</v>
      </c>
      <c r="K54" s="187">
        <f>SUM(K46:K53)/3</f>
        <v>10.416666666666666</v>
      </c>
      <c r="L54" s="187">
        <f>N54/G54*100</f>
        <v>17.814515267039585</v>
      </c>
      <c r="M54" s="5">
        <f>SUM(M46:M53)</f>
        <v>17.814515267039582</v>
      </c>
      <c r="N54" s="143">
        <f>SUM(N46:N50)</f>
        <v>1500000</v>
      </c>
      <c r="O54" s="4">
        <f>SUM(O46:O53)</f>
        <v>17.814515267039582</v>
      </c>
      <c r="P54" s="205">
        <f>SUM(P46:P53)</f>
        <v>6920100</v>
      </c>
    </row>
    <row r="55" spans="1:17" ht="6" customHeight="1" x14ac:dyDescent="0.25">
      <c r="N55" s="142"/>
    </row>
    <row r="57" spans="1:17" x14ac:dyDescent="0.25">
      <c r="L57" s="162" t="s">
        <v>242</v>
      </c>
      <c r="M57" s="162"/>
    </row>
    <row r="59" spans="1:17" x14ac:dyDescent="0.25">
      <c r="L59" s="1" t="s">
        <v>22</v>
      </c>
    </row>
    <row r="63" spans="1:17" x14ac:dyDescent="0.25">
      <c r="L63" s="2" t="s">
        <v>43</v>
      </c>
      <c r="M63" s="2"/>
      <c r="O63" s="2"/>
    </row>
    <row r="64" spans="1:17" x14ac:dyDescent="0.25">
      <c r="L64" s="1" t="s">
        <v>44</v>
      </c>
      <c r="M64" s="2"/>
      <c r="O64" s="2"/>
    </row>
    <row r="65" spans="1:18" x14ac:dyDescent="0.25">
      <c r="M65" s="2"/>
      <c r="O65" s="2"/>
    </row>
    <row r="66" spans="1:18" x14ac:dyDescent="0.25">
      <c r="M66" s="2"/>
      <c r="O66" s="2"/>
    </row>
    <row r="67" spans="1:18" x14ac:dyDescent="0.25">
      <c r="M67" s="2"/>
      <c r="O67" s="2"/>
    </row>
    <row r="68" spans="1:18" x14ac:dyDescent="0.25">
      <c r="M68" s="2"/>
      <c r="O68" s="2"/>
    </row>
    <row r="69" spans="1:18" x14ac:dyDescent="0.25">
      <c r="M69" s="2"/>
      <c r="O69" s="2"/>
    </row>
    <row r="70" spans="1:18" ht="13" x14ac:dyDescent="0.3">
      <c r="A70" s="6" t="s">
        <v>26</v>
      </c>
      <c r="B70" s="6" t="s">
        <v>30</v>
      </c>
      <c r="C70" s="6" t="s">
        <v>108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8" ht="13" x14ac:dyDescent="0.3">
      <c r="A71" s="6" t="s">
        <v>32</v>
      </c>
      <c r="B71" s="6" t="s">
        <v>30</v>
      </c>
      <c r="C71" s="6" t="s">
        <v>31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8" ht="15" customHeight="1" thickBot="1" x14ac:dyDescent="0.3">
      <c r="E72" s="7"/>
      <c r="F72" s="7"/>
      <c r="G72" s="7"/>
      <c r="H72" s="7"/>
      <c r="I72" s="7"/>
      <c r="J72" s="7"/>
      <c r="K72" s="7"/>
      <c r="L72" s="7"/>
      <c r="M72" s="7" t="str">
        <f>M40</f>
        <v>Keadaan  Mei  2025</v>
      </c>
      <c r="N72" s="7"/>
    </row>
    <row r="73" spans="1:18" ht="26.25" customHeight="1" thickBot="1" x14ac:dyDescent="0.35">
      <c r="A73" s="395" t="s">
        <v>12</v>
      </c>
      <c r="B73" s="398" t="s">
        <v>13</v>
      </c>
      <c r="C73" s="399"/>
      <c r="D73" s="400"/>
      <c r="E73" s="391" t="s">
        <v>14</v>
      </c>
      <c r="F73" s="393"/>
      <c r="G73" s="395" t="s">
        <v>47</v>
      </c>
      <c r="H73" s="395" t="s">
        <v>15</v>
      </c>
      <c r="I73" s="395" t="s">
        <v>16</v>
      </c>
      <c r="J73" s="395" t="s">
        <v>37</v>
      </c>
      <c r="K73" s="388" t="s">
        <v>17</v>
      </c>
      <c r="L73" s="390"/>
      <c r="M73" s="391" t="s">
        <v>3</v>
      </c>
      <c r="N73" s="392"/>
      <c r="O73" s="393"/>
      <c r="P73" s="395" t="s">
        <v>4</v>
      </c>
    </row>
    <row r="74" spans="1:18" ht="13.9" customHeight="1" thickBot="1" x14ac:dyDescent="0.35">
      <c r="A74" s="397"/>
      <c r="B74" s="401"/>
      <c r="C74" s="402"/>
      <c r="D74" s="403"/>
      <c r="E74" s="395" t="s">
        <v>18</v>
      </c>
      <c r="F74" s="395" t="s">
        <v>19</v>
      </c>
      <c r="G74" s="397"/>
      <c r="H74" s="397"/>
      <c r="I74" s="397"/>
      <c r="J74" s="397"/>
      <c r="K74" s="395" t="s">
        <v>8</v>
      </c>
      <c r="L74" s="395" t="s">
        <v>9</v>
      </c>
      <c r="M74" s="395" t="s">
        <v>8</v>
      </c>
      <c r="N74" s="388" t="s">
        <v>9</v>
      </c>
      <c r="O74" s="390"/>
      <c r="P74" s="397"/>
      <c r="Q74" s="467"/>
      <c r="R74" s="467"/>
    </row>
    <row r="75" spans="1:18" ht="13.5" thickBot="1" x14ac:dyDescent="0.35">
      <c r="A75" s="396"/>
      <c r="B75" s="404"/>
      <c r="C75" s="405"/>
      <c r="D75" s="406"/>
      <c r="E75" s="396"/>
      <c r="F75" s="396"/>
      <c r="G75" s="396"/>
      <c r="H75" s="396"/>
      <c r="I75" s="396"/>
      <c r="J75" s="396"/>
      <c r="K75" s="396"/>
      <c r="L75" s="396"/>
      <c r="M75" s="396"/>
      <c r="N75" s="8" t="s">
        <v>20</v>
      </c>
      <c r="O75" s="8" t="s">
        <v>10</v>
      </c>
      <c r="P75" s="396"/>
      <c r="Q75" s="467"/>
      <c r="R75" s="467"/>
    </row>
    <row r="76" spans="1:18" ht="13.5" thickBot="1" x14ac:dyDescent="0.35">
      <c r="A76" s="9">
        <v>1</v>
      </c>
      <c r="B76" s="382">
        <v>2</v>
      </c>
      <c r="C76" s="383"/>
      <c r="D76" s="384"/>
      <c r="E76" s="10">
        <v>3</v>
      </c>
      <c r="F76" s="10">
        <v>4</v>
      </c>
      <c r="G76" s="10">
        <v>5</v>
      </c>
      <c r="H76" s="10">
        <v>6</v>
      </c>
      <c r="I76" s="10">
        <v>7</v>
      </c>
      <c r="J76" s="10">
        <v>8</v>
      </c>
      <c r="K76" s="10">
        <v>9</v>
      </c>
      <c r="L76" s="10">
        <v>10</v>
      </c>
      <c r="M76" s="10">
        <v>11</v>
      </c>
      <c r="N76" s="10">
        <v>12</v>
      </c>
      <c r="O76" s="10">
        <v>13</v>
      </c>
      <c r="P76" s="10">
        <v>14</v>
      </c>
      <c r="Q76" s="467"/>
      <c r="R76" s="467"/>
    </row>
    <row r="77" spans="1:18" ht="13" x14ac:dyDescent="0.3">
      <c r="A77" s="358"/>
      <c r="B77" s="385"/>
      <c r="C77" s="386"/>
      <c r="D77" s="387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37"/>
    </row>
    <row r="78" spans="1:18" ht="15" customHeight="1" x14ac:dyDescent="0.25">
      <c r="A78" s="359">
        <v>1</v>
      </c>
      <c r="B78" s="461" t="s">
        <v>109</v>
      </c>
      <c r="C78" s="462"/>
      <c r="D78" s="463"/>
      <c r="E78" s="40"/>
      <c r="F78" s="40"/>
      <c r="G78" s="41">
        <v>6256500</v>
      </c>
      <c r="H78" s="40"/>
      <c r="I78" s="40"/>
      <c r="J78" s="71">
        <v>100</v>
      </c>
      <c r="K78" s="72"/>
      <c r="L78" s="72">
        <f>N78/G78*100</f>
        <v>0</v>
      </c>
      <c r="M78" s="71">
        <f>J78*K78/100</f>
        <v>0</v>
      </c>
      <c r="N78" s="82"/>
      <c r="O78" s="71">
        <f>J78*L78/100</f>
        <v>0</v>
      </c>
      <c r="P78" s="206">
        <f>G78-N78</f>
        <v>6256500</v>
      </c>
    </row>
    <row r="79" spans="1:18" ht="15" customHeight="1" x14ac:dyDescent="0.25">
      <c r="A79" s="359"/>
      <c r="B79" s="453"/>
      <c r="C79" s="454"/>
      <c r="D79" s="455"/>
      <c r="E79" s="40"/>
      <c r="F79" s="40"/>
      <c r="G79" s="41"/>
      <c r="H79" s="40"/>
      <c r="I79" s="40"/>
      <c r="J79" s="71"/>
      <c r="K79" s="72"/>
      <c r="L79" s="73"/>
      <c r="M79" s="71"/>
      <c r="N79" s="82"/>
      <c r="O79" s="74"/>
      <c r="P79" s="140"/>
    </row>
    <row r="80" spans="1:18" x14ac:dyDescent="0.25">
      <c r="A80" s="293"/>
      <c r="B80" s="453"/>
      <c r="C80" s="454"/>
      <c r="D80" s="455"/>
      <c r="E80" s="45"/>
      <c r="F80" s="45"/>
      <c r="G80" s="46"/>
      <c r="H80" s="47"/>
      <c r="I80" s="47"/>
      <c r="J80" s="48"/>
      <c r="K80" s="49"/>
      <c r="L80" s="50"/>
      <c r="M80" s="51"/>
      <c r="N80" s="83"/>
      <c r="O80" s="52"/>
      <c r="P80" s="139"/>
    </row>
    <row r="81" spans="1:17" ht="15" customHeight="1" x14ac:dyDescent="0.25">
      <c r="A81" s="293"/>
      <c r="B81" s="458"/>
      <c r="C81" s="459"/>
      <c r="D81" s="460"/>
      <c r="E81" s="45"/>
      <c r="F81" s="45"/>
      <c r="G81" s="46"/>
      <c r="H81" s="47"/>
      <c r="I81" s="47"/>
      <c r="J81" s="48"/>
      <c r="K81" s="49"/>
      <c r="L81" s="50"/>
      <c r="M81" s="51"/>
      <c r="N81" s="83"/>
      <c r="O81" s="52"/>
      <c r="P81" s="139"/>
    </row>
    <row r="82" spans="1:17" ht="15" customHeight="1" x14ac:dyDescent="0.25">
      <c r="A82" s="293"/>
      <c r="B82" s="456"/>
      <c r="C82" s="457"/>
      <c r="D82" s="457"/>
      <c r="E82" s="45"/>
      <c r="F82" s="45"/>
      <c r="G82" s="46"/>
      <c r="H82" s="47"/>
      <c r="I82" s="47"/>
      <c r="J82" s="48"/>
      <c r="K82" s="49"/>
      <c r="L82" s="50"/>
      <c r="M82" s="51"/>
      <c r="N82" s="83"/>
      <c r="O82" s="52"/>
      <c r="P82" s="139"/>
    </row>
    <row r="83" spans="1:17" x14ac:dyDescent="0.25">
      <c r="A83" s="293"/>
      <c r="B83" s="453"/>
      <c r="C83" s="454"/>
      <c r="D83" s="455"/>
      <c r="E83" s="45"/>
      <c r="F83" s="45"/>
      <c r="G83" s="46"/>
      <c r="H83" s="47"/>
      <c r="I83" s="47"/>
      <c r="J83" s="48"/>
      <c r="K83" s="49"/>
      <c r="L83" s="50"/>
      <c r="M83" s="51"/>
      <c r="N83" s="83"/>
      <c r="O83" s="52"/>
      <c r="P83" s="139"/>
      <c r="Q83" s="3"/>
    </row>
    <row r="84" spans="1:17" x14ac:dyDescent="0.25">
      <c r="A84" s="293"/>
      <c r="B84" s="453"/>
      <c r="C84" s="454"/>
      <c r="D84" s="455"/>
      <c r="E84" s="45"/>
      <c r="F84" s="45"/>
      <c r="G84" s="46"/>
      <c r="H84" s="47"/>
      <c r="I84" s="47"/>
      <c r="J84" s="48"/>
      <c r="K84" s="49"/>
      <c r="L84" s="50"/>
      <c r="M84" s="51"/>
      <c r="N84" s="83"/>
      <c r="O84" s="52"/>
      <c r="P84" s="139"/>
    </row>
    <row r="85" spans="1:17" ht="13" thickBot="1" x14ac:dyDescent="0.3">
      <c r="A85" s="360"/>
      <c r="B85" s="452"/>
      <c r="C85" s="444"/>
      <c r="D85" s="445"/>
      <c r="E85" s="14"/>
      <c r="F85" s="14"/>
      <c r="G85" s="15"/>
      <c r="H85" s="16"/>
      <c r="I85" s="16"/>
      <c r="J85" s="17"/>
      <c r="K85" s="18"/>
      <c r="L85" s="18"/>
      <c r="M85" s="19"/>
      <c r="N85" s="84"/>
      <c r="O85" s="19"/>
      <c r="P85" s="138"/>
    </row>
    <row r="86" spans="1:17" ht="14.5" customHeight="1" thickBot="1" x14ac:dyDescent="0.35">
      <c r="A86" s="388" t="s">
        <v>21</v>
      </c>
      <c r="B86" s="389"/>
      <c r="C86" s="389"/>
      <c r="D86" s="389"/>
      <c r="E86" s="389"/>
      <c r="F86" s="390"/>
      <c r="G86" s="80">
        <f>SUM(G78:G85)</f>
        <v>6256500</v>
      </c>
      <c r="H86" s="69"/>
      <c r="I86" s="70"/>
      <c r="J86" s="4">
        <f t="shared" ref="J86:P86" si="1">SUM(J78:J85)</f>
        <v>100</v>
      </c>
      <c r="K86" s="187">
        <f>SUM(K78:K85)/1</f>
        <v>0</v>
      </c>
      <c r="L86" s="187">
        <f>N86/G86*100</f>
        <v>0</v>
      </c>
      <c r="M86" s="5">
        <f t="shared" si="1"/>
        <v>0</v>
      </c>
      <c r="N86" s="81">
        <f>N78</f>
        <v>0</v>
      </c>
      <c r="O86" s="4">
        <f t="shared" si="1"/>
        <v>0</v>
      </c>
      <c r="P86" s="141">
        <f t="shared" si="1"/>
        <v>6256500</v>
      </c>
    </row>
    <row r="87" spans="1:17" ht="6" customHeight="1" x14ac:dyDescent="0.25"/>
    <row r="89" spans="1:17" x14ac:dyDescent="0.25">
      <c r="L89" s="1" t="str">
        <f>L57</f>
        <v>Benteng, 30 Mei   2025</v>
      </c>
    </row>
    <row r="91" spans="1:17" x14ac:dyDescent="0.25">
      <c r="L91" s="1" t="s">
        <v>22</v>
      </c>
    </row>
    <row r="95" spans="1:17" x14ac:dyDescent="0.25">
      <c r="L95" s="2" t="str">
        <f>L63</f>
        <v>NURWAHIDA, S.Sos</v>
      </c>
      <c r="M95" s="2"/>
      <c r="O95" s="2"/>
    </row>
    <row r="96" spans="1:17" x14ac:dyDescent="0.25">
      <c r="L96" s="1" t="str">
        <f>L64</f>
        <v>NIP. 19761231 200701 2 040</v>
      </c>
      <c r="M96" s="2"/>
      <c r="O96" s="2"/>
    </row>
    <row r="97" spans="1:16" x14ac:dyDescent="0.25">
      <c r="M97" s="2"/>
      <c r="O97" s="2"/>
    </row>
    <row r="98" spans="1:16" x14ac:dyDescent="0.25">
      <c r="M98" s="2"/>
      <c r="O98" s="2"/>
    </row>
    <row r="99" spans="1:16" x14ac:dyDescent="0.25">
      <c r="M99" s="2"/>
      <c r="O99" s="2"/>
    </row>
    <row r="100" spans="1:16" x14ac:dyDescent="0.25">
      <c r="M100" s="2"/>
      <c r="O100" s="2"/>
    </row>
    <row r="101" spans="1:16" ht="13" x14ac:dyDescent="0.3">
      <c r="A101" s="6" t="s">
        <v>26</v>
      </c>
      <c r="B101" s="6" t="s">
        <v>30</v>
      </c>
      <c r="C101" s="6" t="s">
        <v>110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6" ht="13" x14ac:dyDescent="0.3">
      <c r="A102" s="6" t="s">
        <v>32</v>
      </c>
      <c r="B102" s="6" t="s">
        <v>30</v>
      </c>
      <c r="C102" s="6" t="s">
        <v>31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6" ht="13" thickBot="1" x14ac:dyDescent="0.3">
      <c r="E103" s="7"/>
      <c r="F103" s="7"/>
      <c r="G103" s="7"/>
      <c r="H103" s="7"/>
      <c r="I103" s="7"/>
      <c r="J103" s="7"/>
      <c r="K103" s="7"/>
      <c r="L103" s="7"/>
      <c r="M103" s="7" t="str">
        <f>M72</f>
        <v>Keadaan  Mei  2025</v>
      </c>
      <c r="N103" s="7"/>
    </row>
    <row r="104" spans="1:16" ht="25.5" customHeight="1" thickBot="1" x14ac:dyDescent="0.35">
      <c r="A104" s="395" t="s">
        <v>12</v>
      </c>
      <c r="B104" s="398" t="s">
        <v>13</v>
      </c>
      <c r="C104" s="399"/>
      <c r="D104" s="400"/>
      <c r="E104" s="391" t="s">
        <v>14</v>
      </c>
      <c r="F104" s="393"/>
      <c r="G104" s="395" t="s">
        <v>47</v>
      </c>
      <c r="H104" s="395" t="s">
        <v>15</v>
      </c>
      <c r="I104" s="395" t="s">
        <v>16</v>
      </c>
      <c r="J104" s="395" t="s">
        <v>38</v>
      </c>
      <c r="K104" s="388" t="s">
        <v>17</v>
      </c>
      <c r="L104" s="390"/>
      <c r="M104" s="391" t="s">
        <v>3</v>
      </c>
      <c r="N104" s="392"/>
      <c r="O104" s="393"/>
      <c r="P104" s="395" t="s">
        <v>4</v>
      </c>
    </row>
    <row r="105" spans="1:16" ht="13.5" customHeight="1" thickBot="1" x14ac:dyDescent="0.35">
      <c r="A105" s="397"/>
      <c r="B105" s="401"/>
      <c r="C105" s="402"/>
      <c r="D105" s="403"/>
      <c r="E105" s="395" t="s">
        <v>18</v>
      </c>
      <c r="F105" s="395" t="s">
        <v>19</v>
      </c>
      <c r="G105" s="397"/>
      <c r="H105" s="397"/>
      <c r="I105" s="397"/>
      <c r="J105" s="397"/>
      <c r="K105" s="395" t="s">
        <v>8</v>
      </c>
      <c r="L105" s="395" t="s">
        <v>9</v>
      </c>
      <c r="M105" s="395" t="s">
        <v>8</v>
      </c>
      <c r="N105" s="388" t="s">
        <v>9</v>
      </c>
      <c r="O105" s="390"/>
      <c r="P105" s="397"/>
    </row>
    <row r="106" spans="1:16" ht="13.5" thickBot="1" x14ac:dyDescent="0.35">
      <c r="A106" s="396"/>
      <c r="B106" s="404"/>
      <c r="C106" s="405"/>
      <c r="D106" s="406"/>
      <c r="E106" s="396"/>
      <c r="F106" s="396"/>
      <c r="G106" s="396"/>
      <c r="H106" s="396"/>
      <c r="I106" s="396"/>
      <c r="J106" s="396"/>
      <c r="K106" s="396"/>
      <c r="L106" s="396"/>
      <c r="M106" s="396"/>
      <c r="N106" s="8" t="s">
        <v>20</v>
      </c>
      <c r="O106" s="8" t="s">
        <v>10</v>
      </c>
      <c r="P106" s="396"/>
    </row>
    <row r="107" spans="1:16" ht="13.5" thickBot="1" x14ac:dyDescent="0.35">
      <c r="A107" s="9">
        <v>1</v>
      </c>
      <c r="B107" s="382">
        <v>2</v>
      </c>
      <c r="C107" s="383"/>
      <c r="D107" s="384"/>
      <c r="E107" s="10">
        <v>3</v>
      </c>
      <c r="F107" s="10">
        <v>4</v>
      </c>
      <c r="G107" s="10">
        <v>5</v>
      </c>
      <c r="H107" s="10">
        <v>6</v>
      </c>
      <c r="I107" s="10">
        <v>7</v>
      </c>
      <c r="J107" s="10">
        <v>8</v>
      </c>
      <c r="K107" s="10">
        <v>9</v>
      </c>
      <c r="L107" s="10">
        <v>10</v>
      </c>
      <c r="M107" s="10">
        <v>11</v>
      </c>
      <c r="N107" s="10">
        <v>12</v>
      </c>
      <c r="O107" s="10">
        <v>13</v>
      </c>
      <c r="P107" s="10">
        <v>14</v>
      </c>
    </row>
    <row r="108" spans="1:16" ht="13" x14ac:dyDescent="0.3">
      <c r="A108" s="11"/>
      <c r="B108" s="385"/>
      <c r="C108" s="386"/>
      <c r="D108" s="387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37"/>
    </row>
    <row r="109" spans="1:16" ht="13" customHeight="1" x14ac:dyDescent="0.25">
      <c r="A109" s="39">
        <v>1</v>
      </c>
      <c r="B109" s="461" t="s">
        <v>111</v>
      </c>
      <c r="C109" s="462"/>
      <c r="D109" s="463"/>
      <c r="E109" s="40"/>
      <c r="F109" s="40"/>
      <c r="G109" s="41">
        <v>9316500</v>
      </c>
      <c r="H109" s="40"/>
      <c r="I109" s="40"/>
      <c r="J109" s="71">
        <f>G109/G117*100</f>
        <v>100</v>
      </c>
      <c r="K109" s="72">
        <f>N109/G109*100</f>
        <v>19.630762625449471</v>
      </c>
      <c r="L109" s="72">
        <f>N109/G109*100</f>
        <v>19.630762625449471</v>
      </c>
      <c r="M109" s="71">
        <f>J109*K109/100</f>
        <v>19.630762625449471</v>
      </c>
      <c r="N109" s="82">
        <v>1828900</v>
      </c>
      <c r="O109" s="71">
        <f>J109*L109/100</f>
        <v>19.630762625449471</v>
      </c>
      <c r="P109" s="140">
        <f>G109-N109</f>
        <v>7487600</v>
      </c>
    </row>
    <row r="110" spans="1:16" ht="13" customHeight="1" x14ac:dyDescent="0.25">
      <c r="A110" s="39"/>
      <c r="B110" s="464"/>
      <c r="C110" s="465"/>
      <c r="D110" s="466"/>
      <c r="E110" s="40"/>
      <c r="F110" s="40"/>
      <c r="G110" s="41"/>
      <c r="H110" s="40"/>
      <c r="I110" s="40"/>
      <c r="J110" s="71"/>
      <c r="K110" s="235"/>
      <c r="L110" s="72"/>
      <c r="M110" s="71"/>
      <c r="N110" s="82"/>
      <c r="O110" s="71"/>
      <c r="P110" s="140"/>
    </row>
    <row r="111" spans="1:16" x14ac:dyDescent="0.25">
      <c r="A111" s="44"/>
      <c r="B111" s="453"/>
      <c r="C111" s="454"/>
      <c r="D111" s="455"/>
      <c r="E111" s="45"/>
      <c r="F111" s="45"/>
      <c r="G111" s="46"/>
      <c r="H111" s="47"/>
      <c r="I111" s="47"/>
      <c r="J111" s="48"/>
      <c r="K111" s="72"/>
      <c r="L111" s="50"/>
      <c r="M111" s="51"/>
      <c r="N111" s="83"/>
      <c r="O111" s="52"/>
      <c r="P111" s="139"/>
    </row>
    <row r="112" spans="1:16" x14ac:dyDescent="0.25">
      <c r="A112" s="44"/>
      <c r="B112" s="453"/>
      <c r="C112" s="454"/>
      <c r="D112" s="455"/>
      <c r="E112" s="45"/>
      <c r="F112" s="45"/>
      <c r="G112" s="46"/>
      <c r="H112" s="47"/>
      <c r="I112" s="47"/>
      <c r="J112" s="48"/>
      <c r="K112" s="49"/>
      <c r="L112" s="50"/>
      <c r="M112" s="51"/>
      <c r="N112" s="83"/>
      <c r="O112" s="52"/>
      <c r="P112" s="139"/>
    </row>
    <row r="113" spans="1:16" x14ac:dyDescent="0.25">
      <c r="A113" s="44"/>
      <c r="B113" s="453"/>
      <c r="C113" s="454"/>
      <c r="D113" s="455"/>
      <c r="E113" s="45"/>
      <c r="F113" s="45"/>
      <c r="G113" s="46"/>
      <c r="H113" s="47"/>
      <c r="I113" s="47"/>
      <c r="J113" s="48"/>
      <c r="K113" s="49"/>
      <c r="L113" s="50"/>
      <c r="M113" s="51"/>
      <c r="N113" s="83"/>
      <c r="O113" s="52"/>
      <c r="P113" s="139"/>
    </row>
    <row r="114" spans="1:16" x14ac:dyDescent="0.25">
      <c r="A114" s="44"/>
      <c r="B114" s="453"/>
      <c r="C114" s="454"/>
      <c r="D114" s="455"/>
      <c r="E114" s="45"/>
      <c r="F114" s="45"/>
      <c r="G114" s="46"/>
      <c r="H114" s="47"/>
      <c r="I114" s="47"/>
      <c r="J114" s="48"/>
      <c r="K114" s="49"/>
      <c r="L114" s="50"/>
      <c r="M114" s="51"/>
      <c r="N114" s="83"/>
      <c r="O114" s="52"/>
      <c r="P114" s="139"/>
    </row>
    <row r="115" spans="1:16" x14ac:dyDescent="0.25">
      <c r="A115" s="44"/>
      <c r="B115" s="453"/>
      <c r="C115" s="454"/>
      <c r="D115" s="455"/>
      <c r="E115" s="45"/>
      <c r="F115" s="45"/>
      <c r="G115" s="46"/>
      <c r="H115" s="47"/>
      <c r="I115" s="47"/>
      <c r="J115" s="48"/>
      <c r="K115" s="49"/>
      <c r="L115" s="50"/>
      <c r="M115" s="51"/>
      <c r="N115" s="83"/>
      <c r="O115" s="52"/>
      <c r="P115" s="139"/>
    </row>
    <row r="116" spans="1:16" ht="13" thickBot="1" x14ac:dyDescent="0.3">
      <c r="A116" s="13"/>
      <c r="B116" s="452"/>
      <c r="C116" s="444"/>
      <c r="D116" s="445"/>
      <c r="E116" s="14"/>
      <c r="F116" s="14"/>
      <c r="G116" s="15"/>
      <c r="H116" s="16"/>
      <c r="I116" s="16"/>
      <c r="J116" s="17"/>
      <c r="K116" s="18"/>
      <c r="L116" s="18"/>
      <c r="M116" s="19"/>
      <c r="N116" s="84"/>
      <c r="O116" s="19"/>
      <c r="P116" s="138"/>
    </row>
    <row r="117" spans="1:16" ht="13.5" thickBot="1" x14ac:dyDescent="0.35">
      <c r="A117" s="388" t="s">
        <v>21</v>
      </c>
      <c r="B117" s="389"/>
      <c r="C117" s="389"/>
      <c r="D117" s="389"/>
      <c r="E117" s="389"/>
      <c r="F117" s="390"/>
      <c r="G117" s="80">
        <f>SUM(G109:G116)</f>
        <v>9316500</v>
      </c>
      <c r="H117" s="69"/>
      <c r="I117" s="70"/>
      <c r="J117" s="4">
        <f t="shared" ref="J117:P117" si="2">SUM(J109:J116)</f>
        <v>100</v>
      </c>
      <c r="K117" s="187">
        <f>SUM(K109:K116)/2</f>
        <v>9.8153813127247354</v>
      </c>
      <c r="L117" s="187">
        <f>N117/G117*100</f>
        <v>19.630762625449471</v>
      </c>
      <c r="M117" s="5">
        <f>SUM(M109:M116)</f>
        <v>19.630762625449471</v>
      </c>
      <c r="N117" s="81">
        <f>N109</f>
        <v>1828900</v>
      </c>
      <c r="O117" s="4">
        <f t="shared" si="2"/>
        <v>19.630762625449471</v>
      </c>
      <c r="P117" s="205">
        <f t="shared" si="2"/>
        <v>7487600</v>
      </c>
    </row>
    <row r="120" spans="1:16" x14ac:dyDescent="0.25">
      <c r="L120" s="1" t="str">
        <f>L89</f>
        <v>Benteng, 30 Mei   2025</v>
      </c>
    </row>
    <row r="122" spans="1:16" x14ac:dyDescent="0.25">
      <c r="L122" s="1" t="s">
        <v>22</v>
      </c>
    </row>
    <row r="126" spans="1:16" x14ac:dyDescent="0.25">
      <c r="L126" s="2" t="str">
        <f>L95</f>
        <v>NURWAHIDA, S.Sos</v>
      </c>
      <c r="M126" s="2"/>
      <c r="O126" s="2"/>
    </row>
    <row r="127" spans="1:16" x14ac:dyDescent="0.25">
      <c r="L127" s="1" t="str">
        <f>L96</f>
        <v>NIP. 19761231 200701 2 040</v>
      </c>
      <c r="M127" s="2"/>
      <c r="O127" s="2"/>
    </row>
    <row r="128" spans="1:16" x14ac:dyDescent="0.25">
      <c r="M128" s="2"/>
      <c r="O128" s="2"/>
    </row>
    <row r="129" spans="1:16" x14ac:dyDescent="0.25">
      <c r="M129" s="2"/>
      <c r="O129" s="2"/>
    </row>
    <row r="130" spans="1:16" x14ac:dyDescent="0.25">
      <c r="M130" s="2"/>
      <c r="O130" s="2"/>
    </row>
    <row r="131" spans="1:16" x14ac:dyDescent="0.25">
      <c r="M131" s="2"/>
      <c r="O131" s="2"/>
    </row>
    <row r="132" spans="1:16" x14ac:dyDescent="0.25">
      <c r="M132" s="2"/>
      <c r="O132" s="2"/>
    </row>
    <row r="133" spans="1:16" x14ac:dyDescent="0.25">
      <c r="M133" s="2"/>
      <c r="O133" s="2"/>
    </row>
    <row r="134" spans="1:16" x14ac:dyDescent="0.25">
      <c r="M134" s="2"/>
      <c r="O134" s="2"/>
    </row>
    <row r="135" spans="1:16" x14ac:dyDescent="0.25">
      <c r="M135" s="2"/>
      <c r="O135" s="2"/>
    </row>
    <row r="136" spans="1:16" x14ac:dyDescent="0.25">
      <c r="M136" s="2"/>
      <c r="O136" s="2"/>
    </row>
    <row r="137" spans="1:16" x14ac:dyDescent="0.25">
      <c r="M137" s="2"/>
      <c r="O137" s="2"/>
    </row>
    <row r="138" spans="1:16" x14ac:dyDescent="0.25">
      <c r="M138" s="2"/>
      <c r="O138" s="2"/>
    </row>
    <row r="139" spans="1:16" ht="13" x14ac:dyDescent="0.3">
      <c r="A139" s="6" t="s">
        <v>26</v>
      </c>
      <c r="B139" s="6" t="s">
        <v>30</v>
      </c>
      <c r="C139" s="6" t="s">
        <v>112</v>
      </c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6" ht="13" x14ac:dyDescent="0.3">
      <c r="A140" s="6" t="s">
        <v>32</v>
      </c>
      <c r="B140" s="6" t="s">
        <v>30</v>
      </c>
      <c r="C140" s="6" t="s">
        <v>31</v>
      </c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6" ht="13" thickBot="1" x14ac:dyDescent="0.3">
      <c r="E141" s="7"/>
      <c r="F141" s="7"/>
      <c r="G141" s="7"/>
      <c r="H141" s="7"/>
      <c r="I141" s="7"/>
      <c r="J141" s="7"/>
      <c r="K141" s="7"/>
      <c r="L141" s="7"/>
      <c r="M141" s="7" t="str">
        <f>M72</f>
        <v>Keadaan  Mei  2025</v>
      </c>
      <c r="N141" s="7"/>
    </row>
    <row r="142" spans="1:16" ht="13.5" customHeight="1" thickBot="1" x14ac:dyDescent="0.35">
      <c r="A142" s="395" t="s">
        <v>12</v>
      </c>
      <c r="B142" s="398" t="s">
        <v>13</v>
      </c>
      <c r="C142" s="399"/>
      <c r="D142" s="400"/>
      <c r="E142" s="391" t="s">
        <v>14</v>
      </c>
      <c r="F142" s="393"/>
      <c r="G142" s="395" t="s">
        <v>25</v>
      </c>
      <c r="H142" s="395" t="s">
        <v>15</v>
      </c>
      <c r="I142" s="395" t="s">
        <v>16</v>
      </c>
      <c r="J142" s="395" t="s">
        <v>38</v>
      </c>
      <c r="K142" s="388" t="s">
        <v>17</v>
      </c>
      <c r="L142" s="390"/>
      <c r="M142" s="391" t="s">
        <v>3</v>
      </c>
      <c r="N142" s="392"/>
      <c r="O142" s="393"/>
      <c r="P142" s="395" t="s">
        <v>4</v>
      </c>
    </row>
    <row r="143" spans="1:16" ht="13.5" customHeight="1" thickBot="1" x14ac:dyDescent="0.35">
      <c r="A143" s="397"/>
      <c r="B143" s="401"/>
      <c r="C143" s="402"/>
      <c r="D143" s="403"/>
      <c r="E143" s="395" t="s">
        <v>18</v>
      </c>
      <c r="F143" s="395" t="s">
        <v>19</v>
      </c>
      <c r="G143" s="397"/>
      <c r="H143" s="397"/>
      <c r="I143" s="397"/>
      <c r="J143" s="397"/>
      <c r="K143" s="395" t="s">
        <v>8</v>
      </c>
      <c r="L143" s="395" t="s">
        <v>9</v>
      </c>
      <c r="M143" s="395" t="s">
        <v>8</v>
      </c>
      <c r="N143" s="388" t="s">
        <v>9</v>
      </c>
      <c r="O143" s="390"/>
      <c r="P143" s="397"/>
    </row>
    <row r="144" spans="1:16" ht="13.5" thickBot="1" x14ac:dyDescent="0.35">
      <c r="A144" s="396"/>
      <c r="B144" s="404"/>
      <c r="C144" s="405"/>
      <c r="D144" s="406"/>
      <c r="E144" s="396"/>
      <c r="F144" s="396"/>
      <c r="G144" s="396"/>
      <c r="H144" s="396"/>
      <c r="I144" s="396"/>
      <c r="J144" s="396"/>
      <c r="K144" s="396"/>
      <c r="L144" s="396"/>
      <c r="M144" s="396"/>
      <c r="N144" s="8" t="s">
        <v>20</v>
      </c>
      <c r="O144" s="8" t="s">
        <v>10</v>
      </c>
      <c r="P144" s="396"/>
    </row>
    <row r="145" spans="1:16" ht="13.5" thickBot="1" x14ac:dyDescent="0.35">
      <c r="A145" s="9">
        <v>1</v>
      </c>
      <c r="B145" s="382">
        <v>2</v>
      </c>
      <c r="C145" s="383"/>
      <c r="D145" s="384"/>
      <c r="E145" s="10">
        <v>3</v>
      </c>
      <c r="F145" s="10">
        <v>4</v>
      </c>
      <c r="G145" s="10">
        <v>5</v>
      </c>
      <c r="H145" s="10">
        <v>6</v>
      </c>
      <c r="I145" s="10">
        <v>7</v>
      </c>
      <c r="J145" s="10">
        <v>8</v>
      </c>
      <c r="K145" s="10">
        <v>9</v>
      </c>
      <c r="L145" s="10">
        <v>10</v>
      </c>
      <c r="M145" s="10">
        <v>11</v>
      </c>
      <c r="N145" s="10">
        <v>12</v>
      </c>
      <c r="O145" s="10">
        <v>13</v>
      </c>
      <c r="P145" s="10">
        <v>14</v>
      </c>
    </row>
    <row r="146" spans="1:16" ht="13" customHeight="1" x14ac:dyDescent="0.3">
      <c r="A146" s="11">
        <v>1</v>
      </c>
      <c r="B146" s="419" t="s">
        <v>113</v>
      </c>
      <c r="C146" s="420"/>
      <c r="D146" s="421"/>
      <c r="E146" s="12"/>
      <c r="F146" s="12"/>
      <c r="G146" s="273">
        <v>850000</v>
      </c>
      <c r="H146" s="12"/>
      <c r="I146" s="12"/>
      <c r="J146" s="280">
        <f>G146/G155*100</f>
        <v>35.714285714285715</v>
      </c>
      <c r="K146" s="72">
        <f>N146/G146*100</f>
        <v>58.82352941176471</v>
      </c>
      <c r="L146" s="72">
        <f>N146/G146*100</f>
        <v>58.82352941176471</v>
      </c>
      <c r="M146" s="71">
        <f t="shared" ref="M146:M147" si="3">J146*K146/100</f>
        <v>21.008403361344541</v>
      </c>
      <c r="N146" s="273">
        <v>500000</v>
      </c>
      <c r="O146" s="71">
        <f t="shared" ref="O146:O147" si="4">J146*L146/100</f>
        <v>21.008403361344541</v>
      </c>
      <c r="P146" s="281">
        <f>G146-N146</f>
        <v>350000</v>
      </c>
    </row>
    <row r="147" spans="1:16" ht="13" customHeight="1" x14ac:dyDescent="0.25">
      <c r="A147" s="39">
        <v>2</v>
      </c>
      <c r="B147" s="461" t="s">
        <v>114</v>
      </c>
      <c r="C147" s="462"/>
      <c r="D147" s="463"/>
      <c r="E147" s="40"/>
      <c r="F147" s="40"/>
      <c r="G147" s="41">
        <v>1530000</v>
      </c>
      <c r="H147" s="40"/>
      <c r="I147" s="40"/>
      <c r="J147" s="71">
        <f>G147/G155*100</f>
        <v>64.285714285714292</v>
      </c>
      <c r="K147" s="72">
        <f>N147/G147*100</f>
        <v>100</v>
      </c>
      <c r="L147" s="72">
        <f>N147/G147*100</f>
        <v>100</v>
      </c>
      <c r="M147" s="71">
        <f t="shared" si="3"/>
        <v>64.285714285714292</v>
      </c>
      <c r="N147" s="82">
        <v>1530000</v>
      </c>
      <c r="O147" s="71">
        <f t="shared" si="4"/>
        <v>64.285714285714292</v>
      </c>
      <c r="P147" s="140">
        <f>G147-N147</f>
        <v>0</v>
      </c>
    </row>
    <row r="148" spans="1:16" ht="12.75" customHeight="1" x14ac:dyDescent="0.25">
      <c r="A148" s="39"/>
      <c r="B148" s="486"/>
      <c r="C148" s="487"/>
      <c r="D148" s="488"/>
      <c r="E148" s="40"/>
      <c r="F148" s="40"/>
      <c r="G148" s="41"/>
      <c r="H148" s="40"/>
      <c r="I148" s="40"/>
      <c r="J148" s="71"/>
      <c r="K148" s="72"/>
      <c r="L148" s="72"/>
      <c r="M148" s="71"/>
      <c r="N148" s="82"/>
      <c r="O148" s="71"/>
      <c r="P148" s="140"/>
    </row>
    <row r="149" spans="1:16" ht="1" customHeight="1" x14ac:dyDescent="0.25">
      <c r="A149" s="44"/>
      <c r="B149" s="489"/>
      <c r="C149" s="490"/>
      <c r="D149" s="491"/>
      <c r="E149" s="45"/>
      <c r="F149" s="45"/>
      <c r="G149" s="46"/>
      <c r="H149" s="47"/>
      <c r="I149" s="47"/>
      <c r="J149" s="48"/>
      <c r="K149" s="49"/>
      <c r="L149" s="50"/>
      <c r="M149" s="71"/>
      <c r="N149" s="83"/>
      <c r="O149" s="71"/>
      <c r="P149" s="140"/>
    </row>
    <row r="150" spans="1:16" ht="13.5" customHeight="1" x14ac:dyDescent="0.25">
      <c r="A150" s="13"/>
      <c r="B150" s="486"/>
      <c r="C150" s="487"/>
      <c r="D150" s="488"/>
      <c r="E150" s="14"/>
      <c r="F150" s="14"/>
      <c r="G150" s="15"/>
      <c r="H150" s="16"/>
      <c r="I150" s="16"/>
      <c r="J150" s="17"/>
      <c r="K150" s="18"/>
      <c r="L150" s="72"/>
      <c r="M150" s="71"/>
      <c r="N150" s="84"/>
      <c r="O150" s="71"/>
      <c r="P150" s="282"/>
    </row>
    <row r="151" spans="1:16" x14ac:dyDescent="0.25">
      <c r="A151" s="13"/>
      <c r="B151" s="471"/>
      <c r="C151" s="472"/>
      <c r="D151" s="473"/>
      <c r="E151" s="14"/>
      <c r="F151" s="14"/>
      <c r="G151" s="15"/>
      <c r="H151" s="16"/>
      <c r="I151" s="16"/>
      <c r="J151" s="17"/>
      <c r="K151" s="18"/>
      <c r="L151" s="72"/>
      <c r="M151" s="71"/>
      <c r="N151" s="84"/>
      <c r="O151" s="71"/>
      <c r="P151" s="282"/>
    </row>
    <row r="152" spans="1:16" x14ac:dyDescent="0.25">
      <c r="A152" s="13"/>
      <c r="B152" s="471"/>
      <c r="C152" s="472"/>
      <c r="D152" s="473"/>
      <c r="E152" s="14"/>
      <c r="F152" s="14"/>
      <c r="G152" s="15"/>
      <c r="H152" s="16"/>
      <c r="I152" s="16"/>
      <c r="J152" s="17"/>
      <c r="K152" s="18"/>
      <c r="L152" s="72"/>
      <c r="M152" s="71"/>
      <c r="N152" s="84"/>
      <c r="O152" s="71"/>
      <c r="P152" s="282"/>
    </row>
    <row r="153" spans="1:16" x14ac:dyDescent="0.25">
      <c r="A153" s="13"/>
      <c r="B153" s="274"/>
      <c r="C153" s="275"/>
      <c r="D153" s="276"/>
      <c r="E153" s="14"/>
      <c r="F153" s="14"/>
      <c r="G153" s="15"/>
      <c r="H153" s="16"/>
      <c r="I153" s="16"/>
      <c r="J153" s="17"/>
      <c r="K153" s="18"/>
      <c r="L153" s="18"/>
      <c r="M153" s="19"/>
      <c r="N153" s="84"/>
      <c r="O153" s="19"/>
      <c r="P153" s="147"/>
    </row>
    <row r="154" spans="1:16" ht="13" thickBot="1" x14ac:dyDescent="0.3">
      <c r="A154" s="13"/>
      <c r="B154" s="277"/>
      <c r="C154" s="278"/>
      <c r="D154" s="279"/>
      <c r="E154" s="14"/>
      <c r="F154" s="14"/>
      <c r="G154" s="15"/>
      <c r="H154" s="16"/>
      <c r="I154" s="16"/>
      <c r="J154" s="17"/>
      <c r="K154" s="18"/>
      <c r="L154" s="18"/>
      <c r="M154" s="19"/>
      <c r="N154" s="84"/>
      <c r="O154" s="19"/>
      <c r="P154" s="138"/>
    </row>
    <row r="155" spans="1:16" ht="13.5" thickBot="1" x14ac:dyDescent="0.35">
      <c r="A155" s="388" t="s">
        <v>21</v>
      </c>
      <c r="B155" s="389"/>
      <c r="C155" s="389"/>
      <c r="D155" s="389"/>
      <c r="E155" s="389"/>
      <c r="F155" s="390"/>
      <c r="G155" s="20">
        <f>G146+G147</f>
        <v>2380000</v>
      </c>
      <c r="H155" s="21"/>
      <c r="I155" s="22"/>
      <c r="J155" s="4">
        <f>SUM(J146:J152)</f>
        <v>100</v>
      </c>
      <c r="K155" s="187">
        <f>SUM(K148:K149)/4</f>
        <v>0</v>
      </c>
      <c r="L155" s="187">
        <f>N155/G155*100</f>
        <v>85.294117647058826</v>
      </c>
      <c r="M155" s="5">
        <f>SUM(M146:M153)</f>
        <v>85.29411764705884</v>
      </c>
      <c r="N155" s="143">
        <f>N146+N147</f>
        <v>2030000</v>
      </c>
      <c r="O155" s="4">
        <f>SUM(O146:O152)</f>
        <v>85.29411764705884</v>
      </c>
      <c r="P155" s="141">
        <f>SUM(P146:P148)</f>
        <v>350000</v>
      </c>
    </row>
    <row r="158" spans="1:16" x14ac:dyDescent="0.25">
      <c r="L158" s="1" t="str">
        <f>L89</f>
        <v>Benteng, 30 Mei   2025</v>
      </c>
    </row>
    <row r="160" spans="1:16" x14ac:dyDescent="0.25">
      <c r="L160" s="1" t="s">
        <v>22</v>
      </c>
    </row>
    <row r="164" spans="1:15" x14ac:dyDescent="0.25">
      <c r="L164" s="2" t="str">
        <f>L95</f>
        <v>NURWAHIDA, S.Sos</v>
      </c>
      <c r="M164" s="2"/>
      <c r="O164" s="2"/>
    </row>
    <row r="165" spans="1:15" x14ac:dyDescent="0.25">
      <c r="L165" s="1" t="str">
        <f>L96</f>
        <v>NIP. 19761231 200701 2 040</v>
      </c>
      <c r="M165" s="2"/>
      <c r="O165" s="2"/>
    </row>
    <row r="166" spans="1:15" x14ac:dyDescent="0.25">
      <c r="M166" s="2"/>
      <c r="O166" s="2"/>
    </row>
    <row r="167" spans="1:15" x14ac:dyDescent="0.25">
      <c r="M167" s="2"/>
      <c r="O167" s="2"/>
    </row>
    <row r="168" spans="1:15" x14ac:dyDescent="0.25">
      <c r="M168" s="2"/>
      <c r="O168" s="2"/>
    </row>
    <row r="169" spans="1:15" x14ac:dyDescent="0.25">
      <c r="M169" s="2"/>
      <c r="O169" s="2"/>
    </row>
    <row r="170" spans="1:15" x14ac:dyDescent="0.25">
      <c r="M170" s="2"/>
      <c r="O170" s="2"/>
    </row>
    <row r="171" spans="1:15" x14ac:dyDescent="0.25">
      <c r="M171" s="2"/>
      <c r="O171" s="2"/>
    </row>
    <row r="172" spans="1:15" x14ac:dyDescent="0.25">
      <c r="M172" s="2"/>
      <c r="O172" s="2"/>
    </row>
    <row r="173" spans="1:15" x14ac:dyDescent="0.25">
      <c r="M173" s="2"/>
      <c r="O173" s="2"/>
    </row>
    <row r="174" spans="1:15" x14ac:dyDescent="0.25">
      <c r="M174" s="2"/>
      <c r="O174" s="2"/>
    </row>
    <row r="175" spans="1:15" x14ac:dyDescent="0.25">
      <c r="M175" s="2"/>
      <c r="O175" s="2"/>
    </row>
    <row r="176" spans="1:15" ht="13" x14ac:dyDescent="0.3">
      <c r="A176" s="6" t="s">
        <v>26</v>
      </c>
      <c r="B176" s="6" t="s">
        <v>30</v>
      </c>
      <c r="C176" s="6" t="s">
        <v>179</v>
      </c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6" ht="13" x14ac:dyDescent="0.3">
      <c r="A177" s="6" t="s">
        <v>32</v>
      </c>
      <c r="B177" s="6" t="s">
        <v>30</v>
      </c>
      <c r="C177" s="6" t="s">
        <v>31</v>
      </c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6" ht="13" thickBot="1" x14ac:dyDescent="0.3">
      <c r="E178" s="7"/>
      <c r="F178" s="7"/>
      <c r="G178" s="7"/>
      <c r="H178" s="7"/>
      <c r="I178" s="7"/>
      <c r="J178" s="7"/>
      <c r="K178" s="7"/>
      <c r="L178" s="7"/>
      <c r="M178" s="7" t="str">
        <f>M141</f>
        <v>Keadaan  Mei  2025</v>
      </c>
      <c r="N178" s="7"/>
    </row>
    <row r="179" spans="1:16" ht="13.5" customHeight="1" thickBot="1" x14ac:dyDescent="0.35">
      <c r="A179" s="395" t="s">
        <v>12</v>
      </c>
      <c r="B179" s="398" t="s">
        <v>13</v>
      </c>
      <c r="C179" s="399"/>
      <c r="D179" s="400"/>
      <c r="E179" s="391" t="s">
        <v>14</v>
      </c>
      <c r="F179" s="393"/>
      <c r="G179" s="395" t="s">
        <v>25</v>
      </c>
      <c r="H179" s="395" t="s">
        <v>15</v>
      </c>
      <c r="I179" s="395" t="s">
        <v>16</v>
      </c>
      <c r="J179" s="395" t="s">
        <v>38</v>
      </c>
      <c r="K179" s="388" t="s">
        <v>17</v>
      </c>
      <c r="L179" s="390"/>
      <c r="M179" s="391" t="s">
        <v>3</v>
      </c>
      <c r="N179" s="392"/>
      <c r="O179" s="393"/>
      <c r="P179" s="395" t="s">
        <v>4</v>
      </c>
    </row>
    <row r="180" spans="1:16" ht="13.5" customHeight="1" thickBot="1" x14ac:dyDescent="0.35">
      <c r="A180" s="397"/>
      <c r="B180" s="401"/>
      <c r="C180" s="402"/>
      <c r="D180" s="403"/>
      <c r="E180" s="395" t="s">
        <v>18</v>
      </c>
      <c r="F180" s="395" t="s">
        <v>19</v>
      </c>
      <c r="G180" s="397"/>
      <c r="H180" s="397"/>
      <c r="I180" s="397"/>
      <c r="J180" s="397"/>
      <c r="K180" s="395" t="s">
        <v>8</v>
      </c>
      <c r="L180" s="395" t="s">
        <v>9</v>
      </c>
      <c r="M180" s="395" t="s">
        <v>8</v>
      </c>
      <c r="N180" s="388" t="s">
        <v>9</v>
      </c>
      <c r="O180" s="390"/>
      <c r="P180" s="397"/>
    </row>
    <row r="181" spans="1:16" ht="13.5" thickBot="1" x14ac:dyDescent="0.35">
      <c r="A181" s="396"/>
      <c r="B181" s="404"/>
      <c r="C181" s="405"/>
      <c r="D181" s="406"/>
      <c r="E181" s="396"/>
      <c r="F181" s="396"/>
      <c r="G181" s="396"/>
      <c r="H181" s="396"/>
      <c r="I181" s="396"/>
      <c r="J181" s="396"/>
      <c r="K181" s="396"/>
      <c r="L181" s="396"/>
      <c r="M181" s="396"/>
      <c r="N181" s="8" t="s">
        <v>20</v>
      </c>
      <c r="O181" s="8" t="s">
        <v>10</v>
      </c>
      <c r="P181" s="396"/>
    </row>
    <row r="182" spans="1:16" ht="13.5" thickBot="1" x14ac:dyDescent="0.35">
      <c r="A182" s="9">
        <v>1</v>
      </c>
      <c r="B182" s="382">
        <v>2</v>
      </c>
      <c r="C182" s="383"/>
      <c r="D182" s="384"/>
      <c r="E182" s="10">
        <v>3</v>
      </c>
      <c r="F182" s="10">
        <v>4</v>
      </c>
      <c r="G182" s="10">
        <v>5</v>
      </c>
      <c r="H182" s="10">
        <v>6</v>
      </c>
      <c r="I182" s="10">
        <v>7</v>
      </c>
      <c r="J182" s="10">
        <v>8</v>
      </c>
      <c r="K182" s="10">
        <v>9</v>
      </c>
      <c r="L182" s="10">
        <v>10</v>
      </c>
      <c r="M182" s="10">
        <v>11</v>
      </c>
      <c r="N182" s="10">
        <v>12</v>
      </c>
      <c r="O182" s="10">
        <v>13</v>
      </c>
      <c r="P182" s="10">
        <v>14</v>
      </c>
    </row>
    <row r="183" spans="1:16" ht="13" x14ac:dyDescent="0.3">
      <c r="A183" s="11"/>
      <c r="B183" s="409"/>
      <c r="C183" s="410"/>
      <c r="D183" s="411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37"/>
    </row>
    <row r="184" spans="1:16" ht="13" customHeight="1" x14ac:dyDescent="0.3">
      <c r="A184" s="227">
        <v>1</v>
      </c>
      <c r="B184" s="446" t="s">
        <v>219</v>
      </c>
      <c r="C184" s="447"/>
      <c r="D184" s="448"/>
      <c r="E184" s="228"/>
      <c r="F184" s="228"/>
      <c r="G184" s="283">
        <v>3660000</v>
      </c>
      <c r="H184" s="228"/>
      <c r="I184" s="228"/>
      <c r="J184" s="302">
        <f>G184/G187*100</f>
        <v>84.137931034482762</v>
      </c>
      <c r="K184" s="72"/>
      <c r="L184" s="72">
        <f>N184/G184*100</f>
        <v>0</v>
      </c>
      <c r="M184" s="71">
        <f t="shared" ref="M184:M185" si="5">J184*K184/100</f>
        <v>0</v>
      </c>
      <c r="N184" s="283"/>
      <c r="O184" s="71">
        <f t="shared" ref="O184:O185" si="6">J184*L184/100</f>
        <v>0</v>
      </c>
      <c r="P184" s="282">
        <f t="shared" ref="P184" si="7">G184-N184</f>
        <v>3660000</v>
      </c>
    </row>
    <row r="185" spans="1:16" ht="13" customHeight="1" x14ac:dyDescent="0.3">
      <c r="A185" s="227">
        <v>2</v>
      </c>
      <c r="B185" s="446" t="s">
        <v>220</v>
      </c>
      <c r="C185" s="447"/>
      <c r="D185" s="448"/>
      <c r="E185" s="228"/>
      <c r="F185" s="228"/>
      <c r="G185" s="283">
        <v>690000</v>
      </c>
      <c r="H185" s="228"/>
      <c r="I185" s="228"/>
      <c r="J185" s="302">
        <f>G185/G187*100</f>
        <v>15.862068965517242</v>
      </c>
      <c r="K185" s="72">
        <v>15.86</v>
      </c>
      <c r="L185" s="155">
        <f>G185/G187*100</f>
        <v>15.862068965517242</v>
      </c>
      <c r="M185" s="71">
        <f t="shared" si="5"/>
        <v>2.5157241379310342</v>
      </c>
      <c r="N185" s="283">
        <v>665000</v>
      </c>
      <c r="O185" s="71">
        <f t="shared" si="6"/>
        <v>2.5160523186682524</v>
      </c>
      <c r="P185" s="282">
        <f>G185-N185</f>
        <v>25000</v>
      </c>
    </row>
    <row r="186" spans="1:16" ht="13" thickBot="1" x14ac:dyDescent="0.3">
      <c r="A186" s="13">
        <v>3</v>
      </c>
      <c r="B186" s="422" t="s">
        <v>221</v>
      </c>
      <c r="C186" s="444"/>
      <c r="D186" s="445"/>
      <c r="E186" s="14"/>
      <c r="F186" s="14"/>
      <c r="G186" s="15"/>
      <c r="H186" s="16"/>
      <c r="I186" s="16"/>
      <c r="J186" s="17">
        <f>G186/G187*100</f>
        <v>0</v>
      </c>
      <c r="K186" s="18"/>
      <c r="L186" s="18"/>
      <c r="M186" s="19"/>
      <c r="N186" s="84"/>
      <c r="O186" s="19"/>
      <c r="P186" s="368">
        <f>G186-N186</f>
        <v>0</v>
      </c>
    </row>
    <row r="187" spans="1:16" ht="13.5" thickBot="1" x14ac:dyDescent="0.35">
      <c r="A187" s="388" t="s">
        <v>21</v>
      </c>
      <c r="B187" s="389"/>
      <c r="C187" s="389"/>
      <c r="D187" s="389"/>
      <c r="E187" s="389"/>
      <c r="F187" s="390"/>
      <c r="G187" s="20">
        <f>SUM(G184:G186)</f>
        <v>4350000</v>
      </c>
      <c r="H187" s="21"/>
      <c r="I187" s="22"/>
      <c r="J187" s="4">
        <f>SUM(J184:J186)</f>
        <v>100</v>
      </c>
      <c r="K187" s="187" t="e">
        <f>SUM(#REF!)/2</f>
        <v>#REF!</v>
      </c>
      <c r="L187" s="187">
        <f>N187/G187*100</f>
        <v>15.287356321839079</v>
      </c>
      <c r="M187" s="297">
        <f>SUM(M184:M186)</f>
        <v>2.5157241379310342</v>
      </c>
      <c r="N187" s="85">
        <f>SUM(N183:N186)</f>
        <v>665000</v>
      </c>
      <c r="O187" s="4">
        <f>SUM(O184:O186)</f>
        <v>2.5160523186682524</v>
      </c>
      <c r="P187" s="141">
        <f>SUM(P184:P186)</f>
        <v>3685000</v>
      </c>
    </row>
    <row r="190" spans="1:16" x14ac:dyDescent="0.25">
      <c r="L190" s="1" t="str">
        <f>L158</f>
        <v>Benteng, 30 Mei   2025</v>
      </c>
    </row>
    <row r="191" spans="1:16" x14ac:dyDescent="0.25">
      <c r="G191" s="299"/>
    </row>
    <row r="192" spans="1:16" x14ac:dyDescent="0.25">
      <c r="L192" s="1" t="s">
        <v>22</v>
      </c>
    </row>
    <row r="193" spans="12:20" x14ac:dyDescent="0.25">
      <c r="T193" s="1">
        <v>1</v>
      </c>
    </row>
    <row r="196" spans="12:20" x14ac:dyDescent="0.25">
      <c r="L196" s="2" t="str">
        <f>L164</f>
        <v>NURWAHIDA, S.Sos</v>
      </c>
      <c r="M196" s="2"/>
      <c r="O196" s="2"/>
    </row>
    <row r="197" spans="12:20" x14ac:dyDescent="0.25">
      <c r="L197" s="1" t="str">
        <f>L165</f>
        <v>NIP. 19761231 200701 2 040</v>
      </c>
      <c r="M197" s="2"/>
      <c r="O197" s="2"/>
    </row>
    <row r="198" spans="12:20" x14ac:dyDescent="0.25">
      <c r="M198" s="2"/>
      <c r="O198" s="2"/>
    </row>
    <row r="199" spans="12:20" x14ac:dyDescent="0.25">
      <c r="M199" s="2"/>
      <c r="O199" s="2"/>
    </row>
    <row r="200" spans="12:20" x14ac:dyDescent="0.25">
      <c r="M200" s="2"/>
      <c r="O200" s="2"/>
    </row>
    <row r="201" spans="12:20" x14ac:dyDescent="0.25">
      <c r="M201" s="2"/>
      <c r="O201" s="2"/>
    </row>
    <row r="202" spans="12:20" x14ac:dyDescent="0.25">
      <c r="M202" s="2"/>
      <c r="O202" s="2"/>
    </row>
    <row r="203" spans="12:20" x14ac:dyDescent="0.25">
      <c r="M203" s="2"/>
      <c r="O203" s="2"/>
    </row>
    <row r="204" spans="12:20" x14ac:dyDescent="0.25">
      <c r="M204" s="2"/>
      <c r="O204" s="2"/>
    </row>
    <row r="205" spans="12:20" x14ac:dyDescent="0.25">
      <c r="M205" s="2"/>
      <c r="O205" s="2"/>
    </row>
    <row r="206" spans="12:20" x14ac:dyDescent="0.25">
      <c r="M206" s="2"/>
      <c r="O206" s="2"/>
    </row>
    <row r="207" spans="12:20" x14ac:dyDescent="0.25">
      <c r="M207" s="2"/>
      <c r="O207" s="2"/>
    </row>
    <row r="208" spans="12:20" x14ac:dyDescent="0.25">
      <c r="M208" s="2"/>
      <c r="O208" s="2"/>
    </row>
    <row r="209" spans="1:16" x14ac:dyDescent="0.25">
      <c r="M209" s="2"/>
      <c r="O209" s="2"/>
    </row>
    <row r="210" spans="1:16" x14ac:dyDescent="0.25">
      <c r="M210" s="2"/>
      <c r="O210" s="2"/>
    </row>
    <row r="211" spans="1:16" x14ac:dyDescent="0.25">
      <c r="M211" s="2"/>
      <c r="O211" s="2"/>
    </row>
    <row r="212" spans="1:16" x14ac:dyDescent="0.25">
      <c r="M212" s="2"/>
      <c r="O212" s="2"/>
    </row>
    <row r="213" spans="1:16" x14ac:dyDescent="0.25">
      <c r="M213" s="2"/>
      <c r="O213" s="2"/>
    </row>
    <row r="214" spans="1:16" x14ac:dyDescent="0.25">
      <c r="M214" s="2"/>
      <c r="O214" s="2"/>
    </row>
    <row r="215" spans="1:16" ht="13" x14ac:dyDescent="0.3">
      <c r="A215" s="6" t="s">
        <v>26</v>
      </c>
      <c r="B215" s="6" t="s">
        <v>30</v>
      </c>
      <c r="C215" s="6" t="s">
        <v>115</v>
      </c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6" ht="13" x14ac:dyDescent="0.3">
      <c r="A216" s="6" t="s">
        <v>32</v>
      </c>
      <c r="B216" s="6" t="s">
        <v>30</v>
      </c>
      <c r="C216" s="6" t="s">
        <v>31</v>
      </c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6" ht="13" thickBot="1" x14ac:dyDescent="0.3">
      <c r="E217" s="7"/>
      <c r="F217" s="7"/>
      <c r="G217" s="7"/>
      <c r="H217" s="7"/>
      <c r="I217" s="7"/>
      <c r="J217" s="7"/>
      <c r="K217" s="7"/>
      <c r="L217" s="7"/>
      <c r="M217" s="7" t="str">
        <f>M40</f>
        <v>Keadaan  Mei  2025</v>
      </c>
      <c r="N217" s="7"/>
    </row>
    <row r="218" spans="1:16" ht="26.25" customHeight="1" thickBot="1" x14ac:dyDescent="0.35">
      <c r="A218" s="395" t="s">
        <v>12</v>
      </c>
      <c r="B218" s="398" t="s">
        <v>13</v>
      </c>
      <c r="C218" s="399"/>
      <c r="D218" s="400"/>
      <c r="E218" s="391" t="s">
        <v>14</v>
      </c>
      <c r="F218" s="393"/>
      <c r="G218" s="395" t="s">
        <v>47</v>
      </c>
      <c r="H218" s="395" t="s">
        <v>15</v>
      </c>
      <c r="I218" s="395" t="s">
        <v>16</v>
      </c>
      <c r="J218" s="395" t="s">
        <v>38</v>
      </c>
      <c r="K218" s="388" t="s">
        <v>17</v>
      </c>
      <c r="L218" s="390"/>
      <c r="M218" s="391" t="s">
        <v>3</v>
      </c>
      <c r="N218" s="392"/>
      <c r="O218" s="393"/>
      <c r="P218" s="395" t="s">
        <v>4</v>
      </c>
    </row>
    <row r="219" spans="1:16" ht="13.5" customHeight="1" thickBot="1" x14ac:dyDescent="0.35">
      <c r="A219" s="397"/>
      <c r="B219" s="401"/>
      <c r="C219" s="402"/>
      <c r="D219" s="403"/>
      <c r="E219" s="395" t="s">
        <v>18</v>
      </c>
      <c r="F219" s="395" t="s">
        <v>19</v>
      </c>
      <c r="G219" s="397"/>
      <c r="H219" s="397"/>
      <c r="I219" s="397"/>
      <c r="J219" s="397"/>
      <c r="K219" s="395" t="s">
        <v>8</v>
      </c>
      <c r="L219" s="395" t="s">
        <v>9</v>
      </c>
      <c r="M219" s="395" t="s">
        <v>8</v>
      </c>
      <c r="N219" s="388" t="s">
        <v>9</v>
      </c>
      <c r="O219" s="390"/>
      <c r="P219" s="397"/>
    </row>
    <row r="220" spans="1:16" ht="13.5" thickBot="1" x14ac:dyDescent="0.35">
      <c r="A220" s="396"/>
      <c r="B220" s="404"/>
      <c r="C220" s="405"/>
      <c r="D220" s="406"/>
      <c r="E220" s="396"/>
      <c r="F220" s="396"/>
      <c r="G220" s="396"/>
      <c r="H220" s="396"/>
      <c r="I220" s="396"/>
      <c r="J220" s="396"/>
      <c r="K220" s="396"/>
      <c r="L220" s="396"/>
      <c r="M220" s="396"/>
      <c r="N220" s="8" t="s">
        <v>20</v>
      </c>
      <c r="O220" s="8" t="s">
        <v>10</v>
      </c>
      <c r="P220" s="396"/>
    </row>
    <row r="221" spans="1:16" ht="13.5" thickBot="1" x14ac:dyDescent="0.35">
      <c r="A221" s="9">
        <v>1</v>
      </c>
      <c r="B221" s="382">
        <v>2</v>
      </c>
      <c r="C221" s="383"/>
      <c r="D221" s="384"/>
      <c r="E221" s="10">
        <v>3</v>
      </c>
      <c r="F221" s="10">
        <v>4</v>
      </c>
      <c r="G221" s="10">
        <v>5</v>
      </c>
      <c r="H221" s="10">
        <v>6</v>
      </c>
      <c r="I221" s="10">
        <v>7</v>
      </c>
      <c r="J221" s="10">
        <v>8</v>
      </c>
      <c r="K221" s="10">
        <v>9</v>
      </c>
      <c r="L221" s="10">
        <v>10</v>
      </c>
      <c r="M221" s="10">
        <v>11</v>
      </c>
      <c r="N221" s="10">
        <v>12</v>
      </c>
      <c r="O221" s="10">
        <v>13</v>
      </c>
      <c r="P221" s="10">
        <v>14</v>
      </c>
    </row>
    <row r="222" spans="1:16" ht="13" x14ac:dyDescent="0.3">
      <c r="A222" s="11"/>
      <c r="B222" s="385"/>
      <c r="C222" s="386"/>
      <c r="D222" s="387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37"/>
    </row>
    <row r="223" spans="1:16" ht="13" customHeight="1" x14ac:dyDescent="0.25">
      <c r="A223" s="39">
        <v>1</v>
      </c>
      <c r="B223" s="461" t="s">
        <v>83</v>
      </c>
      <c r="C223" s="462"/>
      <c r="D223" s="463"/>
      <c r="E223" s="40"/>
      <c r="F223" s="40"/>
      <c r="G223" s="41">
        <v>139824000</v>
      </c>
      <c r="H223" s="40"/>
      <c r="I223" s="40"/>
      <c r="J223" s="71">
        <f>G223/G229*100</f>
        <v>100</v>
      </c>
      <c r="K223" s="72">
        <f>N223/G223*100</f>
        <v>21.494164092001373</v>
      </c>
      <c r="L223" s="72">
        <f>N223/G223*100</f>
        <v>21.494164092001373</v>
      </c>
      <c r="M223" s="71">
        <f t="shared" ref="M223" si="8">J223*K223/100</f>
        <v>21.494164092001373</v>
      </c>
      <c r="N223" s="82">
        <v>30054000</v>
      </c>
      <c r="O223" s="71">
        <f>J223*L223/100</f>
        <v>21.494164092001373</v>
      </c>
      <c r="P223" s="140">
        <f>G223-N223</f>
        <v>109770000</v>
      </c>
    </row>
    <row r="224" spans="1:16" x14ac:dyDescent="0.25">
      <c r="A224" s="44"/>
      <c r="B224" s="453"/>
      <c r="C224" s="454"/>
      <c r="D224" s="455"/>
      <c r="E224" s="45"/>
      <c r="F224" s="45"/>
      <c r="G224" s="46"/>
      <c r="H224" s="47"/>
      <c r="I224" s="47"/>
      <c r="J224" s="48"/>
      <c r="K224" s="49"/>
      <c r="L224" s="50"/>
      <c r="M224" s="51"/>
      <c r="N224" s="83"/>
      <c r="O224" s="52"/>
      <c r="P224" s="139"/>
    </row>
    <row r="225" spans="1:16" x14ac:dyDescent="0.25">
      <c r="A225" s="44"/>
      <c r="B225" s="453"/>
      <c r="C225" s="454"/>
      <c r="D225" s="455"/>
      <c r="E225" s="45"/>
      <c r="F225" s="45"/>
      <c r="G225" s="46"/>
      <c r="H225" s="47"/>
      <c r="I225" s="47"/>
      <c r="J225" s="48"/>
      <c r="K225" s="49"/>
      <c r="L225" s="50"/>
      <c r="M225" s="51"/>
      <c r="N225" s="83"/>
      <c r="O225" s="52"/>
      <c r="P225" s="139"/>
    </row>
    <row r="226" spans="1:16" x14ac:dyDescent="0.25">
      <c r="A226" s="44"/>
      <c r="B226" s="453"/>
      <c r="C226" s="454"/>
      <c r="D226" s="455"/>
      <c r="E226" s="45"/>
      <c r="F226" s="45"/>
      <c r="G226" s="46"/>
      <c r="H226" s="47"/>
      <c r="I226" s="47"/>
      <c r="J226" s="48"/>
      <c r="K226" s="49"/>
      <c r="L226" s="50"/>
      <c r="M226" s="51"/>
      <c r="N226" s="83"/>
      <c r="O226" s="52"/>
      <c r="P226" s="139"/>
    </row>
    <row r="227" spans="1:16" x14ac:dyDescent="0.25">
      <c r="A227" s="44"/>
      <c r="B227" s="453"/>
      <c r="C227" s="454"/>
      <c r="D227" s="455"/>
      <c r="E227" s="45"/>
      <c r="F227" s="45"/>
      <c r="G227" s="46"/>
      <c r="H227" s="47"/>
      <c r="I227" s="47"/>
      <c r="J227" s="48"/>
      <c r="K227" s="49"/>
      <c r="L227" s="50"/>
      <c r="M227" s="51"/>
      <c r="N227" s="83"/>
      <c r="O227" s="52"/>
      <c r="P227" s="139"/>
    </row>
    <row r="228" spans="1:16" ht="13" thickBot="1" x14ac:dyDescent="0.3">
      <c r="A228" s="13"/>
      <c r="B228" s="452"/>
      <c r="C228" s="444"/>
      <c r="D228" s="445"/>
      <c r="E228" s="14"/>
      <c r="F228" s="14"/>
      <c r="G228" s="15"/>
      <c r="H228" s="16"/>
      <c r="I228" s="16"/>
      <c r="J228" s="17"/>
      <c r="K228" s="18"/>
      <c r="L228" s="18"/>
      <c r="M228" s="19"/>
      <c r="N228" s="84"/>
      <c r="O228" s="19"/>
      <c r="P228" s="138"/>
    </row>
    <row r="229" spans="1:16" ht="13.5" thickBot="1" x14ac:dyDescent="0.35">
      <c r="A229" s="388" t="s">
        <v>21</v>
      </c>
      <c r="B229" s="389"/>
      <c r="C229" s="389"/>
      <c r="D229" s="389"/>
      <c r="E229" s="389"/>
      <c r="F229" s="390"/>
      <c r="G229" s="20">
        <f>SUM(G223:G228)</f>
        <v>139824000</v>
      </c>
      <c r="H229" s="21"/>
      <c r="I229" s="22"/>
      <c r="J229" s="4">
        <f>SUM(J223:J228)</f>
        <v>100</v>
      </c>
      <c r="K229" s="187">
        <f>SUM(K223:K228)/2</f>
        <v>10.747082046000687</v>
      </c>
      <c r="L229" s="187">
        <f>N229/G229*100</f>
        <v>21.494164092001373</v>
      </c>
      <c r="M229" s="5">
        <f>M223</f>
        <v>21.494164092001373</v>
      </c>
      <c r="N229" s="85">
        <f>N223</f>
        <v>30054000</v>
      </c>
      <c r="O229" s="4">
        <f>SUM(O223:O228)</f>
        <v>21.494164092001373</v>
      </c>
      <c r="P229" s="141">
        <f>SUM(P223:P224)</f>
        <v>109770000</v>
      </c>
    </row>
    <row r="232" spans="1:16" x14ac:dyDescent="0.25">
      <c r="L232" s="1" t="str">
        <f>L158</f>
        <v>Benteng, 30 Mei   2025</v>
      </c>
    </row>
    <row r="234" spans="1:16" x14ac:dyDescent="0.25">
      <c r="L234" s="1" t="s">
        <v>22</v>
      </c>
    </row>
    <row r="238" spans="1:16" x14ac:dyDescent="0.25">
      <c r="L238" s="2" t="str">
        <f>L95</f>
        <v>NURWAHIDA, S.Sos</v>
      </c>
      <c r="M238" s="2"/>
      <c r="O238" s="2"/>
    </row>
    <row r="239" spans="1:16" x14ac:dyDescent="0.25">
      <c r="L239" s="1" t="str">
        <f>L96</f>
        <v>NIP. 19761231 200701 2 040</v>
      </c>
      <c r="M239" s="2"/>
      <c r="O239" s="2"/>
    </row>
    <row r="240" spans="1:16" x14ac:dyDescent="0.25">
      <c r="M240" s="2"/>
      <c r="O240" s="2"/>
    </row>
    <row r="241" spans="1:16" x14ac:dyDescent="0.25">
      <c r="M241" s="2"/>
      <c r="O241" s="2"/>
    </row>
    <row r="242" spans="1:16" x14ac:dyDescent="0.25">
      <c r="M242" s="2"/>
      <c r="O242" s="2"/>
    </row>
    <row r="243" spans="1:16" x14ac:dyDescent="0.25">
      <c r="M243" s="2"/>
      <c r="O243" s="2"/>
    </row>
    <row r="244" spans="1:16" x14ac:dyDescent="0.25">
      <c r="M244" s="2"/>
      <c r="O244" s="2"/>
    </row>
    <row r="245" spans="1:16" x14ac:dyDescent="0.25">
      <c r="M245" s="2"/>
      <c r="O245" s="2"/>
    </row>
    <row r="246" spans="1:16" x14ac:dyDescent="0.25">
      <c r="M246" s="2"/>
      <c r="O246" s="2"/>
    </row>
    <row r="247" spans="1:16" ht="13" x14ac:dyDescent="0.3">
      <c r="A247" s="6" t="s">
        <v>166</v>
      </c>
      <c r="B247" s="6" t="s">
        <v>30</v>
      </c>
      <c r="C247" s="6" t="s">
        <v>116</v>
      </c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6" ht="13" x14ac:dyDescent="0.3">
      <c r="A248" s="6" t="s">
        <v>32</v>
      </c>
      <c r="B248" s="6" t="s">
        <v>30</v>
      </c>
      <c r="C248" s="6" t="s">
        <v>31</v>
      </c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6" ht="13" thickBot="1" x14ac:dyDescent="0.3">
      <c r="E249" s="7"/>
      <c r="F249" s="7"/>
      <c r="G249" s="7"/>
      <c r="H249" s="7"/>
      <c r="I249" s="7"/>
      <c r="J249" s="7"/>
      <c r="K249" s="7"/>
      <c r="L249" s="7"/>
      <c r="M249" s="7" t="str">
        <f>M72</f>
        <v>Keadaan  Mei  2025</v>
      </c>
      <c r="N249" s="7"/>
    </row>
    <row r="250" spans="1:16" ht="27" customHeight="1" thickBot="1" x14ac:dyDescent="0.35">
      <c r="A250" s="395" t="s">
        <v>12</v>
      </c>
      <c r="B250" s="398" t="s">
        <v>13</v>
      </c>
      <c r="C250" s="399"/>
      <c r="D250" s="400"/>
      <c r="E250" s="391" t="s">
        <v>14</v>
      </c>
      <c r="F250" s="393"/>
      <c r="G250" s="395" t="s">
        <v>47</v>
      </c>
      <c r="H250" s="395" t="s">
        <v>15</v>
      </c>
      <c r="I250" s="395" t="s">
        <v>16</v>
      </c>
      <c r="J250" s="395" t="s">
        <v>45</v>
      </c>
      <c r="K250" s="388" t="s">
        <v>17</v>
      </c>
      <c r="L250" s="390"/>
      <c r="M250" s="391" t="s">
        <v>3</v>
      </c>
      <c r="N250" s="392"/>
      <c r="O250" s="393"/>
      <c r="P250" s="395" t="s">
        <v>4</v>
      </c>
    </row>
    <row r="251" spans="1:16" ht="13.5" customHeight="1" thickBot="1" x14ac:dyDescent="0.35">
      <c r="A251" s="397"/>
      <c r="B251" s="401"/>
      <c r="C251" s="402"/>
      <c r="D251" s="403"/>
      <c r="E251" s="395" t="s">
        <v>18</v>
      </c>
      <c r="F251" s="395" t="s">
        <v>19</v>
      </c>
      <c r="G251" s="397"/>
      <c r="H251" s="397"/>
      <c r="I251" s="397"/>
      <c r="J251" s="397"/>
      <c r="K251" s="395" t="s">
        <v>8</v>
      </c>
      <c r="L251" s="395" t="s">
        <v>9</v>
      </c>
      <c r="M251" s="395" t="s">
        <v>8</v>
      </c>
      <c r="N251" s="388" t="s">
        <v>9</v>
      </c>
      <c r="O251" s="390"/>
      <c r="P251" s="397"/>
    </row>
    <row r="252" spans="1:16" ht="13.5" thickBot="1" x14ac:dyDescent="0.35">
      <c r="A252" s="396"/>
      <c r="B252" s="404"/>
      <c r="C252" s="405"/>
      <c r="D252" s="406"/>
      <c r="E252" s="396"/>
      <c r="F252" s="396"/>
      <c r="G252" s="396"/>
      <c r="H252" s="396"/>
      <c r="I252" s="396"/>
      <c r="J252" s="396"/>
      <c r="K252" s="396"/>
      <c r="L252" s="396"/>
      <c r="M252" s="396"/>
      <c r="N252" s="8" t="s">
        <v>20</v>
      </c>
      <c r="O252" s="8" t="s">
        <v>10</v>
      </c>
      <c r="P252" s="396"/>
    </row>
    <row r="253" spans="1:16" ht="13.5" thickBot="1" x14ac:dyDescent="0.35">
      <c r="A253" s="9">
        <v>1</v>
      </c>
      <c r="B253" s="382">
        <v>2</v>
      </c>
      <c r="C253" s="383"/>
      <c r="D253" s="384"/>
      <c r="E253" s="10">
        <v>3</v>
      </c>
      <c r="F253" s="10">
        <v>4</v>
      </c>
      <c r="G253" s="10">
        <v>5</v>
      </c>
      <c r="H253" s="10">
        <v>6</v>
      </c>
      <c r="I253" s="10">
        <v>7</v>
      </c>
      <c r="J253" s="10">
        <v>8</v>
      </c>
      <c r="K253" s="10">
        <v>9</v>
      </c>
      <c r="L253" s="10">
        <v>10</v>
      </c>
      <c r="M253" s="10">
        <v>11</v>
      </c>
      <c r="N253" s="10">
        <v>12</v>
      </c>
      <c r="O253" s="10">
        <v>13</v>
      </c>
      <c r="P253" s="10">
        <v>14</v>
      </c>
    </row>
    <row r="254" spans="1:16" ht="13" x14ac:dyDescent="0.3">
      <c r="A254" s="11"/>
      <c r="B254" s="385"/>
      <c r="C254" s="386"/>
      <c r="D254" s="387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37"/>
    </row>
    <row r="255" spans="1:16" ht="13" customHeight="1" x14ac:dyDescent="0.25">
      <c r="A255" s="39">
        <v>1</v>
      </c>
      <c r="B255" s="268" t="s">
        <v>90</v>
      </c>
      <c r="C255" s="215"/>
      <c r="D255" s="216"/>
      <c r="E255" s="40"/>
      <c r="F255" s="40"/>
      <c r="G255" s="41">
        <v>2075700</v>
      </c>
      <c r="H255" s="40"/>
      <c r="I255" s="40"/>
      <c r="J255" s="71">
        <f>G255/G262*100</f>
        <v>23.559924179653361</v>
      </c>
      <c r="K255" s="72">
        <v>100</v>
      </c>
      <c r="L255" s="72"/>
      <c r="M255" s="71">
        <f t="shared" ref="M255:M258" si="9">J255*K255/100</f>
        <v>23.559924179653361</v>
      </c>
      <c r="N255" s="82"/>
      <c r="O255" s="71">
        <f t="shared" ref="O255:O258" si="10">J255*L255/100</f>
        <v>0</v>
      </c>
      <c r="P255" s="140">
        <f t="shared" ref="P255:P258" si="11">G255-N255</f>
        <v>2075700</v>
      </c>
    </row>
    <row r="256" spans="1:16" ht="13" customHeight="1" x14ac:dyDescent="0.25">
      <c r="A256" s="39">
        <v>2</v>
      </c>
      <c r="B256" s="313" t="s">
        <v>155</v>
      </c>
      <c r="C256" s="215"/>
      <c r="D256" s="216"/>
      <c r="E256" s="40"/>
      <c r="F256" s="40"/>
      <c r="G256" s="41">
        <v>3197700</v>
      </c>
      <c r="H256" s="40"/>
      <c r="I256" s="40"/>
      <c r="J256" s="71">
        <f>G256/G262*100</f>
        <v>36.295018330817342</v>
      </c>
      <c r="K256" s="72">
        <v>100</v>
      </c>
      <c r="L256" s="72"/>
      <c r="M256" s="71">
        <f t="shared" si="9"/>
        <v>36.295018330817342</v>
      </c>
      <c r="N256" s="82"/>
      <c r="O256" s="71">
        <f t="shared" si="10"/>
        <v>0</v>
      </c>
      <c r="P256" s="140">
        <f t="shared" si="11"/>
        <v>3197700</v>
      </c>
    </row>
    <row r="257" spans="1:16" ht="13" x14ac:dyDescent="0.25">
      <c r="A257" s="39">
        <v>3</v>
      </c>
      <c r="B257" s="258" t="s">
        <v>91</v>
      </c>
      <c r="C257" s="217"/>
      <c r="D257" s="218"/>
      <c r="E257" s="40"/>
      <c r="F257" s="40"/>
      <c r="G257" s="41">
        <v>1756500</v>
      </c>
      <c r="H257" s="40"/>
      <c r="I257" s="40"/>
      <c r="J257" s="71">
        <f>G257/G262*100</f>
        <v>19.93689204680885</v>
      </c>
      <c r="K257" s="72">
        <v>100</v>
      </c>
      <c r="L257" s="72"/>
      <c r="M257" s="71">
        <f t="shared" si="9"/>
        <v>19.93689204680885</v>
      </c>
      <c r="N257" s="82"/>
      <c r="O257" s="71">
        <f t="shared" si="10"/>
        <v>0</v>
      </c>
      <c r="P257" s="140">
        <f t="shared" si="11"/>
        <v>1756500</v>
      </c>
    </row>
    <row r="258" spans="1:16" ht="13" x14ac:dyDescent="0.25">
      <c r="A258" s="39">
        <v>4</v>
      </c>
      <c r="B258" s="312" t="s">
        <v>156</v>
      </c>
      <c r="C258" s="217"/>
      <c r="D258" s="218"/>
      <c r="E258" s="40"/>
      <c r="F258" s="40"/>
      <c r="G258" s="41">
        <v>1780400</v>
      </c>
      <c r="H258" s="40"/>
      <c r="I258" s="40"/>
      <c r="J258" s="71">
        <f>G258/G262*100</f>
        <v>20.208165442720453</v>
      </c>
      <c r="K258" s="72">
        <v>100</v>
      </c>
      <c r="L258" s="72"/>
      <c r="M258" s="71">
        <f t="shared" si="9"/>
        <v>20.208165442720453</v>
      </c>
      <c r="N258" s="82"/>
      <c r="O258" s="71">
        <f t="shared" si="10"/>
        <v>0</v>
      </c>
      <c r="P258" s="140">
        <f t="shared" si="11"/>
        <v>1780400</v>
      </c>
    </row>
    <row r="259" spans="1:16" x14ac:dyDescent="0.25">
      <c r="A259" s="44"/>
      <c r="B259" s="453"/>
      <c r="C259" s="454"/>
      <c r="D259" s="455"/>
      <c r="E259" s="45"/>
      <c r="F259" s="45"/>
      <c r="G259" s="46"/>
      <c r="H259" s="47"/>
      <c r="I259" s="47"/>
      <c r="J259" s="48"/>
      <c r="K259" s="49"/>
      <c r="L259" s="50"/>
      <c r="M259" s="51"/>
      <c r="N259" s="83"/>
      <c r="O259" s="52"/>
      <c r="P259" s="139"/>
    </row>
    <row r="260" spans="1:16" x14ac:dyDescent="0.25">
      <c r="A260" s="44"/>
      <c r="B260" s="453"/>
      <c r="C260" s="454"/>
      <c r="D260" s="455"/>
      <c r="E260" s="45"/>
      <c r="F260" s="45"/>
      <c r="G260" s="46"/>
      <c r="H260" s="47"/>
      <c r="I260" s="47"/>
      <c r="J260" s="48"/>
      <c r="K260" s="49"/>
      <c r="L260" s="50"/>
      <c r="M260" s="51"/>
      <c r="N260" s="83"/>
      <c r="O260" s="52"/>
      <c r="P260" s="139"/>
    </row>
    <row r="261" spans="1:16" ht="13" thickBot="1" x14ac:dyDescent="0.3">
      <c r="A261" s="13"/>
      <c r="B261" s="452"/>
      <c r="C261" s="444"/>
      <c r="D261" s="445"/>
      <c r="E261" s="14"/>
      <c r="F261" s="14"/>
      <c r="G261" s="15"/>
      <c r="H261" s="16"/>
      <c r="I261" s="16"/>
      <c r="J261" s="17"/>
      <c r="K261" s="18"/>
      <c r="L261" s="18"/>
      <c r="M261" s="19"/>
      <c r="N261" s="84"/>
      <c r="O261" s="19"/>
      <c r="P261" s="138"/>
    </row>
    <row r="262" spans="1:16" ht="13.5" thickBot="1" x14ac:dyDescent="0.35">
      <c r="A262" s="388" t="s">
        <v>21</v>
      </c>
      <c r="B262" s="389"/>
      <c r="C262" s="389"/>
      <c r="D262" s="389"/>
      <c r="E262" s="389"/>
      <c r="F262" s="390"/>
      <c r="G262" s="20">
        <f>SUM(G255:G261)</f>
        <v>8810300</v>
      </c>
      <c r="H262" s="21"/>
      <c r="I262" s="22"/>
      <c r="J262" s="4">
        <f>SUM(J255:J261)</f>
        <v>100.00000000000001</v>
      </c>
      <c r="K262" s="187">
        <f>SUM(K255:K255)/1</f>
        <v>100</v>
      </c>
      <c r="L262" s="187">
        <f>N262/G262*100</f>
        <v>0</v>
      </c>
      <c r="M262" s="5">
        <f>SUM(M255:M261)</f>
        <v>100.00000000000001</v>
      </c>
      <c r="N262" s="85">
        <f>SUM(N255:N258)</f>
        <v>0</v>
      </c>
      <c r="O262" s="4">
        <f>SUM(O255:O261)</f>
        <v>0</v>
      </c>
      <c r="P262" s="205">
        <f>SUM(P255:P258)</f>
        <v>8810300</v>
      </c>
    </row>
    <row r="265" spans="1:16" x14ac:dyDescent="0.25">
      <c r="L265" s="1" t="str">
        <f>L232</f>
        <v>Benteng, 30 Mei   2025</v>
      </c>
    </row>
    <row r="267" spans="1:16" x14ac:dyDescent="0.25">
      <c r="L267" s="1" t="s">
        <v>22</v>
      </c>
    </row>
    <row r="270" spans="1:16" x14ac:dyDescent="0.25">
      <c r="L270" s="2" t="str">
        <f>L95</f>
        <v>NURWAHIDA, S.Sos</v>
      </c>
      <c r="M270" s="2"/>
    </row>
    <row r="271" spans="1:16" x14ac:dyDescent="0.25">
      <c r="L271" s="1" t="str">
        <f>L239</f>
        <v>NIP. 19761231 200701 2 040</v>
      </c>
    </row>
    <row r="280" spans="1:16" ht="13" x14ac:dyDescent="0.3">
      <c r="A280" s="6" t="s">
        <v>26</v>
      </c>
      <c r="B280" s="6" t="s">
        <v>30</v>
      </c>
      <c r="C280" s="6" t="s">
        <v>117</v>
      </c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6" ht="13" x14ac:dyDescent="0.3">
      <c r="A281" s="6" t="s">
        <v>32</v>
      </c>
      <c r="B281" s="6" t="s">
        <v>30</v>
      </c>
      <c r="C281" s="6" t="s">
        <v>31</v>
      </c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6" ht="13" thickBot="1" x14ac:dyDescent="0.3">
      <c r="E282" s="7"/>
      <c r="F282" s="7"/>
      <c r="G282" s="7"/>
      <c r="H282" s="7"/>
      <c r="I282" s="7"/>
      <c r="J282" s="7"/>
      <c r="K282" s="7"/>
      <c r="L282" s="7"/>
      <c r="M282" s="7" t="str">
        <f>M249</f>
        <v>Keadaan  Mei  2025</v>
      </c>
      <c r="N282" s="7"/>
    </row>
    <row r="283" spans="1:16" ht="13.5" customHeight="1" thickBot="1" x14ac:dyDescent="0.35">
      <c r="A283" s="395" t="s">
        <v>12</v>
      </c>
      <c r="B283" s="398" t="s">
        <v>13</v>
      </c>
      <c r="C283" s="399"/>
      <c r="D283" s="400"/>
      <c r="E283" s="391" t="s">
        <v>14</v>
      </c>
      <c r="F283" s="393"/>
      <c r="G283" s="395" t="s">
        <v>47</v>
      </c>
      <c r="H283" s="395" t="s">
        <v>15</v>
      </c>
      <c r="I283" s="395" t="s">
        <v>16</v>
      </c>
      <c r="J283" s="395" t="s">
        <v>45</v>
      </c>
      <c r="K283" s="388" t="s">
        <v>17</v>
      </c>
      <c r="L283" s="390"/>
      <c r="M283" s="391" t="s">
        <v>3</v>
      </c>
      <c r="N283" s="392"/>
      <c r="O283" s="393"/>
      <c r="P283" s="395" t="s">
        <v>4</v>
      </c>
    </row>
    <row r="284" spans="1:16" ht="13.5" customHeight="1" thickBot="1" x14ac:dyDescent="0.35">
      <c r="A284" s="397"/>
      <c r="B284" s="401"/>
      <c r="C284" s="402"/>
      <c r="D284" s="403"/>
      <c r="E284" s="395" t="s">
        <v>18</v>
      </c>
      <c r="F284" s="395" t="s">
        <v>19</v>
      </c>
      <c r="G284" s="397"/>
      <c r="H284" s="397"/>
      <c r="I284" s="397"/>
      <c r="J284" s="397"/>
      <c r="K284" s="395" t="s">
        <v>8</v>
      </c>
      <c r="L284" s="395" t="s">
        <v>9</v>
      </c>
      <c r="M284" s="395" t="s">
        <v>8</v>
      </c>
      <c r="N284" s="388" t="s">
        <v>9</v>
      </c>
      <c r="O284" s="390"/>
      <c r="P284" s="397"/>
    </row>
    <row r="285" spans="1:16" ht="13.5" thickBot="1" x14ac:dyDescent="0.35">
      <c r="A285" s="396"/>
      <c r="B285" s="404"/>
      <c r="C285" s="405"/>
      <c r="D285" s="406"/>
      <c r="E285" s="396"/>
      <c r="F285" s="396"/>
      <c r="G285" s="396"/>
      <c r="H285" s="396"/>
      <c r="I285" s="396"/>
      <c r="J285" s="396"/>
      <c r="K285" s="396"/>
      <c r="L285" s="396"/>
      <c r="M285" s="396"/>
      <c r="N285" s="8" t="s">
        <v>20</v>
      </c>
      <c r="O285" s="8" t="s">
        <v>10</v>
      </c>
      <c r="P285" s="396"/>
    </row>
    <row r="286" spans="1:16" ht="13.5" thickBot="1" x14ac:dyDescent="0.35">
      <c r="A286" s="9">
        <v>1</v>
      </c>
      <c r="B286" s="382">
        <v>2</v>
      </c>
      <c r="C286" s="383"/>
      <c r="D286" s="384"/>
      <c r="E286" s="10">
        <v>3</v>
      </c>
      <c r="F286" s="10">
        <v>4</v>
      </c>
      <c r="G286" s="10">
        <v>5</v>
      </c>
      <c r="H286" s="10">
        <v>6</v>
      </c>
      <c r="I286" s="10">
        <v>7</v>
      </c>
      <c r="J286" s="10">
        <v>8</v>
      </c>
      <c r="K286" s="10">
        <v>9</v>
      </c>
      <c r="L286" s="10">
        <v>10</v>
      </c>
      <c r="M286" s="10">
        <v>11</v>
      </c>
      <c r="N286" s="10">
        <v>12</v>
      </c>
      <c r="O286" s="10">
        <v>13</v>
      </c>
      <c r="P286" s="10">
        <v>14</v>
      </c>
    </row>
    <row r="287" spans="1:16" ht="13" x14ac:dyDescent="0.3">
      <c r="A287" s="11"/>
      <c r="B287" s="385"/>
      <c r="C287" s="386"/>
      <c r="D287" s="387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37"/>
    </row>
    <row r="288" spans="1:16" ht="13" x14ac:dyDescent="0.25">
      <c r="A288" s="39">
        <v>1</v>
      </c>
      <c r="B288" s="268" t="s">
        <v>118</v>
      </c>
      <c r="C288" s="215"/>
      <c r="D288" s="216"/>
      <c r="E288" s="40"/>
      <c r="F288" s="40"/>
      <c r="G288" s="41">
        <v>7068000</v>
      </c>
      <c r="H288" s="40"/>
      <c r="I288" s="350"/>
      <c r="J288" s="71">
        <f>G288/G296*100</f>
        <v>7.6541261945358761</v>
      </c>
      <c r="K288" s="381">
        <f>N288/G288*100</f>
        <v>7.5870118845500851</v>
      </c>
      <c r="L288" s="72">
        <f>N288/G288*100</f>
        <v>7.5870118845500851</v>
      </c>
      <c r="M288" s="71">
        <f>J288*K288/100</f>
        <v>0.58071946403789809</v>
      </c>
      <c r="N288" s="82">
        <v>536250</v>
      </c>
      <c r="O288" s="71">
        <f>J288*L288/100</f>
        <v>0.58071946403789809</v>
      </c>
      <c r="P288" s="140">
        <f>G288-N288</f>
        <v>6531750</v>
      </c>
    </row>
    <row r="289" spans="1:16" ht="13" x14ac:dyDescent="0.25">
      <c r="A289" s="39">
        <v>2</v>
      </c>
      <c r="B289" s="480" t="s">
        <v>119</v>
      </c>
      <c r="C289" s="481"/>
      <c r="D289" s="482"/>
      <c r="E289" s="40"/>
      <c r="F289" s="40"/>
      <c r="G289" s="41">
        <v>63614350</v>
      </c>
      <c r="H289" s="40"/>
      <c r="I289" s="40"/>
      <c r="J289" s="71">
        <f>G289/G296*100</f>
        <v>68.889680628660628</v>
      </c>
      <c r="K289" s="381">
        <f>N289/G289*100</f>
        <v>27.325903667961711</v>
      </c>
      <c r="L289" s="72">
        <f>N289/G289*100</f>
        <v>27.325903667961711</v>
      </c>
      <c r="M289" s="71">
        <f>J289*K289/100</f>
        <v>18.824727765754282</v>
      </c>
      <c r="N289" s="82">
        <v>17383196</v>
      </c>
      <c r="O289" s="71">
        <f>J289*L289/100</f>
        <v>18.824727765754282</v>
      </c>
      <c r="P289" s="140">
        <f>G289-N289</f>
        <v>46231154</v>
      </c>
    </row>
    <row r="290" spans="1:16" x14ac:dyDescent="0.25">
      <c r="A290" s="44">
        <v>3</v>
      </c>
      <c r="B290" s="236" t="s">
        <v>120</v>
      </c>
      <c r="C290" s="219"/>
      <c r="D290" s="218"/>
      <c r="E290" s="45"/>
      <c r="F290" s="45"/>
      <c r="G290" s="41">
        <v>21660000</v>
      </c>
      <c r="H290" s="47"/>
      <c r="I290" s="47"/>
      <c r="J290" s="48">
        <f>G290/G296*100</f>
        <v>23.456193176803492</v>
      </c>
      <c r="K290" s="381">
        <f>N290/G290*100</f>
        <v>30.370027700831027</v>
      </c>
      <c r="L290" s="72">
        <f>N290/G290*100</f>
        <v>30.370027700831027</v>
      </c>
      <c r="M290" s="71">
        <f>J290*K290/100</f>
        <v>7.1236523653556585</v>
      </c>
      <c r="N290" s="83">
        <v>6578148</v>
      </c>
      <c r="O290" s="71">
        <f>J290*L290/100</f>
        <v>7.1236523653556585</v>
      </c>
      <c r="P290" s="230">
        <f>G290-N290</f>
        <v>15081852</v>
      </c>
    </row>
    <row r="291" spans="1:16" x14ac:dyDescent="0.25">
      <c r="A291" s="44"/>
      <c r="B291" s="464"/>
      <c r="C291" s="465"/>
      <c r="D291" s="466"/>
      <c r="E291" s="45"/>
      <c r="F291" s="45"/>
      <c r="G291" s="46"/>
      <c r="H291" s="47"/>
      <c r="I291" s="47"/>
      <c r="J291" s="48"/>
      <c r="K291" s="72"/>
      <c r="L291" s="72"/>
      <c r="M291" s="71"/>
      <c r="N291" s="83"/>
      <c r="O291" s="71"/>
      <c r="P291" s="140"/>
    </row>
    <row r="292" spans="1:16" x14ac:dyDescent="0.25">
      <c r="A292" s="44"/>
      <c r="B292" s="464"/>
      <c r="C292" s="465"/>
      <c r="D292" s="466"/>
      <c r="E292" s="45"/>
      <c r="F292" s="45"/>
      <c r="G292" s="46"/>
      <c r="H292" s="47"/>
      <c r="I292" s="47"/>
      <c r="J292" s="48"/>
      <c r="K292" s="49"/>
      <c r="L292" s="50"/>
      <c r="M292" s="51"/>
      <c r="N292" s="83"/>
      <c r="O292" s="52"/>
      <c r="P292" s="139"/>
    </row>
    <row r="293" spans="1:16" x14ac:dyDescent="0.25">
      <c r="A293" s="44"/>
      <c r="B293" s="453"/>
      <c r="C293" s="454"/>
      <c r="D293" s="455"/>
      <c r="E293" s="45"/>
      <c r="F293" s="45"/>
      <c r="G293" s="46"/>
      <c r="H293" s="47"/>
      <c r="I293" s="47"/>
      <c r="J293" s="48"/>
      <c r="K293" s="49"/>
      <c r="L293" s="50"/>
      <c r="M293" s="51"/>
      <c r="N293" s="83"/>
      <c r="O293" s="52"/>
      <c r="P293" s="139"/>
    </row>
    <row r="294" spans="1:16" x14ac:dyDescent="0.25">
      <c r="A294" s="44"/>
      <c r="B294" s="453"/>
      <c r="C294" s="454"/>
      <c r="D294" s="455"/>
      <c r="E294" s="45"/>
      <c r="F294" s="45"/>
      <c r="G294" s="46"/>
      <c r="H294" s="47"/>
      <c r="I294" s="47"/>
      <c r="J294" s="48"/>
      <c r="K294" s="49"/>
      <c r="L294" s="50"/>
      <c r="M294" s="51"/>
      <c r="N294" s="83"/>
      <c r="O294" s="52"/>
      <c r="P294" s="139"/>
    </row>
    <row r="295" spans="1:16" ht="13" thickBot="1" x14ac:dyDescent="0.3">
      <c r="A295" s="13"/>
      <c r="B295" s="452"/>
      <c r="C295" s="444"/>
      <c r="D295" s="445"/>
      <c r="E295" s="14"/>
      <c r="F295" s="14"/>
      <c r="G295" s="15"/>
      <c r="H295" s="16"/>
      <c r="I295" s="16"/>
      <c r="J295" s="17"/>
      <c r="K295" s="18"/>
      <c r="L295" s="18"/>
      <c r="M295" s="19"/>
      <c r="N295" s="84"/>
      <c r="O295" s="19"/>
      <c r="P295" s="138"/>
    </row>
    <row r="296" spans="1:16" ht="13.5" thickBot="1" x14ac:dyDescent="0.35">
      <c r="A296" s="388" t="s">
        <v>21</v>
      </c>
      <c r="B296" s="389"/>
      <c r="C296" s="389"/>
      <c r="D296" s="389"/>
      <c r="E296" s="389"/>
      <c r="F296" s="390"/>
      <c r="G296" s="20">
        <f>G288+G289+G290</f>
        <v>92342350</v>
      </c>
      <c r="H296" s="21"/>
      <c r="I296" s="22"/>
      <c r="J296" s="4">
        <f t="shared" ref="J296" si="12">SUM(J288:J295)</f>
        <v>100</v>
      </c>
      <c r="K296" s="187">
        <f>SUM(K288:K288)/1</f>
        <v>7.5870118845500851</v>
      </c>
      <c r="L296" s="187">
        <f>N296/G296*100</f>
        <v>26.529099595147837</v>
      </c>
      <c r="M296" s="5">
        <f t="shared" ref="M296:O296" si="13">SUM(M288:M295)</f>
        <v>26.529099595147841</v>
      </c>
      <c r="N296" s="85">
        <f>N288+N289+N290</f>
        <v>24497594</v>
      </c>
      <c r="O296" s="4">
        <f t="shared" si="13"/>
        <v>26.529099595147841</v>
      </c>
      <c r="P296" s="205">
        <f>SUM(P288:P290)</f>
        <v>67844756</v>
      </c>
    </row>
    <row r="299" spans="1:16" x14ac:dyDescent="0.25">
      <c r="L299" s="1" t="str">
        <f>L232</f>
        <v>Benteng, 30 Mei   2025</v>
      </c>
    </row>
    <row r="301" spans="1:16" x14ac:dyDescent="0.25">
      <c r="L301" s="1" t="s">
        <v>22</v>
      </c>
    </row>
    <row r="304" spans="1:16" x14ac:dyDescent="0.25">
      <c r="L304" s="2" t="str">
        <f>L95</f>
        <v>NURWAHIDA, S.Sos</v>
      </c>
      <c r="M304" s="2"/>
    </row>
    <row r="305" spans="1:15" x14ac:dyDescent="0.25">
      <c r="L305" s="1" t="str">
        <f>L239</f>
        <v>NIP. 19761231 200701 2 040</v>
      </c>
    </row>
    <row r="318" spans="1:15" ht="13" x14ac:dyDescent="0.3">
      <c r="A318" s="6" t="s">
        <v>26</v>
      </c>
      <c r="B318" s="6" t="s">
        <v>30</v>
      </c>
      <c r="C318" s="6" t="s">
        <v>122</v>
      </c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ht="13" x14ac:dyDescent="0.3">
      <c r="A319" s="6" t="s">
        <v>32</v>
      </c>
      <c r="B319" s="6" t="s">
        <v>30</v>
      </c>
      <c r="C319" s="6" t="s">
        <v>31</v>
      </c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ht="13" thickBot="1" x14ac:dyDescent="0.3">
      <c r="E320" s="7"/>
      <c r="F320" s="7"/>
      <c r="G320" s="7"/>
      <c r="H320" s="7"/>
      <c r="I320" s="7"/>
      <c r="J320" s="7"/>
      <c r="K320" s="7"/>
      <c r="L320" s="7"/>
      <c r="M320" s="7" t="str">
        <f>M249</f>
        <v>Keadaan  Mei  2025</v>
      </c>
      <c r="N320" s="7"/>
    </row>
    <row r="321" spans="1:16" ht="13.5" customHeight="1" thickBot="1" x14ac:dyDescent="0.35">
      <c r="A321" s="395" t="s">
        <v>12</v>
      </c>
      <c r="B321" s="398" t="s">
        <v>13</v>
      </c>
      <c r="C321" s="399"/>
      <c r="D321" s="400"/>
      <c r="E321" s="391" t="s">
        <v>14</v>
      </c>
      <c r="F321" s="393"/>
      <c r="G321" s="395" t="s">
        <v>47</v>
      </c>
      <c r="H321" s="395" t="s">
        <v>15</v>
      </c>
      <c r="I321" s="395" t="s">
        <v>16</v>
      </c>
      <c r="J321" s="395" t="s">
        <v>45</v>
      </c>
      <c r="K321" s="388" t="s">
        <v>17</v>
      </c>
      <c r="L321" s="390"/>
      <c r="M321" s="391" t="s">
        <v>3</v>
      </c>
      <c r="N321" s="392"/>
      <c r="O321" s="393"/>
      <c r="P321" s="395" t="s">
        <v>4</v>
      </c>
    </row>
    <row r="322" spans="1:16" ht="13.5" customHeight="1" thickBot="1" x14ac:dyDescent="0.35">
      <c r="A322" s="397"/>
      <c r="B322" s="401"/>
      <c r="C322" s="402"/>
      <c r="D322" s="403"/>
      <c r="E322" s="395" t="s">
        <v>18</v>
      </c>
      <c r="F322" s="395" t="s">
        <v>19</v>
      </c>
      <c r="G322" s="397"/>
      <c r="H322" s="397"/>
      <c r="I322" s="397"/>
      <c r="J322" s="397"/>
      <c r="K322" s="395" t="s">
        <v>8</v>
      </c>
      <c r="L322" s="395" t="s">
        <v>9</v>
      </c>
      <c r="M322" s="395" t="s">
        <v>8</v>
      </c>
      <c r="N322" s="388" t="s">
        <v>9</v>
      </c>
      <c r="O322" s="390"/>
      <c r="P322" s="397"/>
    </row>
    <row r="323" spans="1:16" ht="13.5" thickBot="1" x14ac:dyDescent="0.35">
      <c r="A323" s="396"/>
      <c r="B323" s="404"/>
      <c r="C323" s="405"/>
      <c r="D323" s="406"/>
      <c r="E323" s="396"/>
      <c r="F323" s="396"/>
      <c r="G323" s="396"/>
      <c r="H323" s="396"/>
      <c r="I323" s="396"/>
      <c r="J323" s="396"/>
      <c r="K323" s="396"/>
      <c r="L323" s="396"/>
      <c r="M323" s="396"/>
      <c r="N323" s="8" t="s">
        <v>20</v>
      </c>
      <c r="O323" s="8" t="s">
        <v>10</v>
      </c>
      <c r="P323" s="396"/>
    </row>
    <row r="324" spans="1:16" ht="13.5" thickBot="1" x14ac:dyDescent="0.35">
      <c r="A324" s="9">
        <v>1</v>
      </c>
      <c r="B324" s="382">
        <v>2</v>
      </c>
      <c r="C324" s="383"/>
      <c r="D324" s="384"/>
      <c r="E324" s="10">
        <v>3</v>
      </c>
      <c r="F324" s="10">
        <v>4</v>
      </c>
      <c r="G324" s="10">
        <v>5</v>
      </c>
      <c r="H324" s="10">
        <v>6</v>
      </c>
      <c r="I324" s="10">
        <v>7</v>
      </c>
      <c r="J324" s="10">
        <v>8</v>
      </c>
      <c r="K324" s="10">
        <v>9</v>
      </c>
      <c r="L324" s="10">
        <v>10</v>
      </c>
      <c r="M324" s="10">
        <v>11</v>
      </c>
      <c r="N324" s="10">
        <v>12</v>
      </c>
      <c r="O324" s="10">
        <v>13</v>
      </c>
      <c r="P324" s="10">
        <v>14</v>
      </c>
    </row>
    <row r="325" spans="1:16" ht="13" x14ac:dyDescent="0.3">
      <c r="A325" s="11"/>
      <c r="B325" s="385"/>
      <c r="C325" s="386"/>
      <c r="D325" s="387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37"/>
    </row>
    <row r="326" spans="1:16" ht="13" x14ac:dyDescent="0.25">
      <c r="A326" s="39">
        <v>1</v>
      </c>
      <c r="B326" s="258" t="s">
        <v>123</v>
      </c>
      <c r="C326" s="217"/>
      <c r="D326" s="218"/>
      <c r="E326" s="40"/>
      <c r="F326" s="40"/>
      <c r="G326" s="41">
        <v>12500000</v>
      </c>
      <c r="H326" s="40"/>
      <c r="I326" s="40"/>
      <c r="J326" s="71">
        <f>G326/G335*100</f>
        <v>13.083525225036635</v>
      </c>
      <c r="K326" s="381">
        <f>N326/G326*100</f>
        <v>14.578448</v>
      </c>
      <c r="L326" s="72">
        <f>N326/G326*100</f>
        <v>14.578448</v>
      </c>
      <c r="M326" s="51">
        <f>J326*K326/100</f>
        <v>1.9073749214988487</v>
      </c>
      <c r="N326" s="82">
        <v>1822306</v>
      </c>
      <c r="O326" s="51">
        <f>J326*L326/100</f>
        <v>1.9073749214988487</v>
      </c>
      <c r="P326" s="140">
        <f>G326-N326</f>
        <v>10677694</v>
      </c>
    </row>
    <row r="327" spans="1:16" x14ac:dyDescent="0.25">
      <c r="A327" s="44">
        <v>2</v>
      </c>
      <c r="B327" s="236" t="s">
        <v>124</v>
      </c>
      <c r="C327" s="219"/>
      <c r="D327" s="286"/>
      <c r="E327" s="45"/>
      <c r="F327" s="45"/>
      <c r="G327" s="41">
        <v>42130000</v>
      </c>
      <c r="H327" s="47"/>
      <c r="I327" s="47"/>
      <c r="J327" s="48">
        <f>G327/G335*100</f>
        <v>44.096713418463473</v>
      </c>
      <c r="K327" s="381">
        <f>N327/G327*100</f>
        <v>80.097317825777353</v>
      </c>
      <c r="L327" s="72">
        <f>N327/G327*100</f>
        <v>80.097317825777353</v>
      </c>
      <c r="M327" s="51">
        <f>J327*K327/100</f>
        <v>35.320284697508896</v>
      </c>
      <c r="N327" s="83">
        <v>33745000</v>
      </c>
      <c r="O327" s="51">
        <f>J327*L327/100</f>
        <v>35.320284697508896</v>
      </c>
      <c r="P327" s="230">
        <f>G327-N327</f>
        <v>8385000</v>
      </c>
    </row>
    <row r="328" spans="1:16" ht="12.5" customHeight="1" x14ac:dyDescent="0.25">
      <c r="A328" s="44"/>
      <c r="B328" s="464" t="s">
        <v>180</v>
      </c>
      <c r="C328" s="465"/>
      <c r="D328" s="466"/>
      <c r="E328" s="45"/>
      <c r="F328" s="45"/>
      <c r="G328" s="46"/>
      <c r="H328" s="47"/>
      <c r="I328" s="47"/>
      <c r="J328" s="48"/>
      <c r="K328" s="49"/>
      <c r="L328" s="72"/>
      <c r="M328" s="51"/>
      <c r="N328" s="83"/>
      <c r="O328" s="51"/>
      <c r="P328" s="140"/>
    </row>
    <row r="329" spans="1:16" ht="12.5" customHeight="1" x14ac:dyDescent="0.25">
      <c r="A329" s="44">
        <v>4</v>
      </c>
      <c r="B329" s="236" t="s">
        <v>124</v>
      </c>
      <c r="C329" s="219"/>
      <c r="D329" s="329"/>
      <c r="E329" s="45"/>
      <c r="F329" s="45"/>
      <c r="G329" s="46">
        <v>33630000</v>
      </c>
      <c r="H329" s="47"/>
      <c r="I329" s="47"/>
      <c r="J329" s="48">
        <f>G329/G335*100</f>
        <v>35.19991626543856</v>
      </c>
      <c r="K329" s="381">
        <f>N329/G329*100</f>
        <v>19.134701159678858</v>
      </c>
      <c r="L329" s="72">
        <f>N329/G329*100</f>
        <v>19.134701159678858</v>
      </c>
      <c r="M329" s="51">
        <f>J329*K329/100</f>
        <v>6.7353987858488598</v>
      </c>
      <c r="N329" s="83">
        <v>6435000</v>
      </c>
      <c r="O329" s="51">
        <f>J329*L329/100</f>
        <v>6.7353987858488598</v>
      </c>
      <c r="P329" s="140">
        <f>G329-N329</f>
        <v>27195000</v>
      </c>
    </row>
    <row r="330" spans="1:16" ht="12.5" customHeight="1" x14ac:dyDescent="0.25">
      <c r="A330" s="44"/>
      <c r="B330" s="464" t="s">
        <v>125</v>
      </c>
      <c r="C330" s="465"/>
      <c r="D330" s="466"/>
      <c r="E330" s="45"/>
      <c r="F330" s="45"/>
      <c r="G330" s="46"/>
      <c r="H330" s="47"/>
      <c r="I330" s="47"/>
      <c r="J330" s="48"/>
      <c r="K330" s="49"/>
      <c r="L330" s="72"/>
      <c r="M330" s="51"/>
      <c r="N330" s="83"/>
      <c r="O330" s="51"/>
      <c r="P330" s="140"/>
    </row>
    <row r="331" spans="1:16" ht="12.5" customHeight="1" x14ac:dyDescent="0.25">
      <c r="A331" s="44">
        <v>5</v>
      </c>
      <c r="B331" s="236" t="s">
        <v>124</v>
      </c>
      <c r="C331" s="219"/>
      <c r="D331" s="329"/>
      <c r="E331" s="45"/>
      <c r="F331" s="45"/>
      <c r="G331" s="46">
        <v>7280000</v>
      </c>
      <c r="H331" s="47"/>
      <c r="I331" s="47"/>
      <c r="J331" s="48">
        <f>G331/G335*100</f>
        <v>7.6198450910613351</v>
      </c>
      <c r="K331" s="381">
        <f t="shared" ref="K331" si="14">N331/G331*100</f>
        <v>68.84615384615384</v>
      </c>
      <c r="L331" s="72">
        <f>N331/G331*100</f>
        <v>68.84615384615384</v>
      </c>
      <c r="M331" s="51">
        <f>J331*K331/100</f>
        <v>5.2459702742306877</v>
      </c>
      <c r="N331" s="83">
        <v>5012000</v>
      </c>
      <c r="O331" s="51">
        <f>J331*L331/100</f>
        <v>5.2459702742306877</v>
      </c>
      <c r="P331" s="140">
        <f>G331-N331</f>
        <v>2268000</v>
      </c>
    </row>
    <row r="332" spans="1:16" ht="12.5" customHeight="1" x14ac:dyDescent="0.25">
      <c r="A332" s="44"/>
      <c r="B332" s="464" t="s">
        <v>174</v>
      </c>
      <c r="C332" s="465"/>
      <c r="D332" s="466"/>
      <c r="E332" s="45"/>
      <c r="F332" s="45"/>
      <c r="G332" s="46"/>
      <c r="H332" s="47"/>
      <c r="I332" s="47"/>
      <c r="J332" s="48"/>
      <c r="K332" s="381"/>
      <c r="L332" s="50"/>
      <c r="M332" s="51"/>
      <c r="N332" s="83"/>
      <c r="O332" s="52"/>
      <c r="P332" s="139"/>
    </row>
    <row r="333" spans="1:16" x14ac:dyDescent="0.25">
      <c r="A333" s="44"/>
      <c r="B333" s="453"/>
      <c r="C333" s="454"/>
      <c r="D333" s="455"/>
      <c r="E333" s="45"/>
      <c r="F333" s="45"/>
      <c r="G333" s="46"/>
      <c r="H333" s="47"/>
      <c r="I333" s="47"/>
      <c r="J333" s="48"/>
      <c r="K333" s="49"/>
      <c r="L333" s="50"/>
      <c r="M333" s="51"/>
      <c r="N333" s="83"/>
      <c r="O333" s="52"/>
      <c r="P333" s="139"/>
    </row>
    <row r="334" spans="1:16" ht="13" thickBot="1" x14ac:dyDescent="0.3">
      <c r="A334" s="13"/>
      <c r="B334" s="452"/>
      <c r="C334" s="444"/>
      <c r="D334" s="445"/>
      <c r="E334" s="14"/>
      <c r="F334" s="14"/>
      <c r="G334" s="15"/>
      <c r="H334" s="16"/>
      <c r="I334" s="16"/>
      <c r="J334" s="17"/>
      <c r="K334" s="18"/>
      <c r="L334" s="18"/>
      <c r="M334" s="19"/>
      <c r="N334" s="84"/>
      <c r="O334" s="19"/>
      <c r="P334" s="138"/>
    </row>
    <row r="335" spans="1:16" ht="13.5" thickBot="1" x14ac:dyDescent="0.35">
      <c r="A335" s="388" t="s">
        <v>21</v>
      </c>
      <c r="B335" s="389"/>
      <c r="C335" s="389"/>
      <c r="D335" s="389"/>
      <c r="E335" s="389"/>
      <c r="F335" s="390"/>
      <c r="G335" s="20">
        <f>SUM(G326:G332)</f>
        <v>95540000</v>
      </c>
      <c r="H335" s="21"/>
      <c r="I335" s="22"/>
      <c r="J335" s="4">
        <f>SUM(J326:J334)</f>
        <v>100</v>
      </c>
      <c r="K335" s="187" t="e">
        <f>SUM(#REF!)/1</f>
        <v>#REF!</v>
      </c>
      <c r="L335" s="187">
        <f>N335/G335*100</f>
        <v>49.20902867908729</v>
      </c>
      <c r="M335" s="5">
        <f>SUM(M326:M334)</f>
        <v>49.20902867908729</v>
      </c>
      <c r="N335" s="85">
        <f>SUM(N326:N331)</f>
        <v>47014306</v>
      </c>
      <c r="O335" s="4">
        <f>SUM(O326:O334)</f>
        <v>49.20902867908729</v>
      </c>
      <c r="P335" s="205">
        <f>SUM(P326:P332)</f>
        <v>48525694</v>
      </c>
    </row>
    <row r="338" spans="12:13" x14ac:dyDescent="0.25">
      <c r="L338" s="1" t="str">
        <f>L232</f>
        <v>Benteng, 30 Mei   2025</v>
      </c>
    </row>
    <row r="340" spans="12:13" x14ac:dyDescent="0.25">
      <c r="L340" s="1" t="s">
        <v>22</v>
      </c>
    </row>
    <row r="343" spans="12:13" x14ac:dyDescent="0.25">
      <c r="L343" s="2" t="str">
        <f>L95</f>
        <v>NURWAHIDA, S.Sos</v>
      </c>
      <c r="M343" s="2"/>
    </row>
    <row r="344" spans="12:13" x14ac:dyDescent="0.25">
      <c r="L344" s="1" t="str">
        <f>L239</f>
        <v>NIP. 19761231 200701 2 040</v>
      </c>
    </row>
    <row r="357" spans="1:16" ht="13" x14ac:dyDescent="0.3">
      <c r="A357" s="6" t="s">
        <v>26</v>
      </c>
      <c r="B357" s="6" t="s">
        <v>30</v>
      </c>
      <c r="C357" s="6" t="s">
        <v>170</v>
      </c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6" ht="13" x14ac:dyDescent="0.3">
      <c r="A358" s="6" t="s">
        <v>32</v>
      </c>
      <c r="B358" s="6" t="s">
        <v>30</v>
      </c>
      <c r="C358" s="6" t="s">
        <v>31</v>
      </c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6" ht="13" thickBot="1" x14ac:dyDescent="0.3">
      <c r="E359" s="7"/>
      <c r="F359" s="7"/>
      <c r="G359" s="7"/>
      <c r="H359" s="7"/>
      <c r="I359" s="7"/>
      <c r="J359" s="7"/>
      <c r="K359" s="7"/>
      <c r="L359" s="7"/>
      <c r="M359" s="7" t="str">
        <f>M320</f>
        <v>Keadaan  Mei  2025</v>
      </c>
      <c r="N359" s="7"/>
    </row>
    <row r="360" spans="1:16" ht="13.5" customHeight="1" thickBot="1" x14ac:dyDescent="0.35">
      <c r="A360" s="395" t="s">
        <v>12</v>
      </c>
      <c r="B360" s="398" t="s">
        <v>13</v>
      </c>
      <c r="C360" s="399"/>
      <c r="D360" s="400"/>
      <c r="E360" s="391" t="s">
        <v>14</v>
      </c>
      <c r="F360" s="393"/>
      <c r="G360" s="395" t="s">
        <v>47</v>
      </c>
      <c r="H360" s="395" t="s">
        <v>15</v>
      </c>
      <c r="I360" s="395" t="s">
        <v>16</v>
      </c>
      <c r="J360" s="395" t="s">
        <v>45</v>
      </c>
      <c r="K360" s="388" t="s">
        <v>17</v>
      </c>
      <c r="L360" s="390"/>
      <c r="M360" s="391" t="s">
        <v>3</v>
      </c>
      <c r="N360" s="392"/>
      <c r="O360" s="393"/>
      <c r="P360" s="395" t="s">
        <v>4</v>
      </c>
    </row>
    <row r="361" spans="1:16" ht="13.5" customHeight="1" thickBot="1" x14ac:dyDescent="0.35">
      <c r="A361" s="397"/>
      <c r="B361" s="401"/>
      <c r="C361" s="402"/>
      <c r="D361" s="403"/>
      <c r="E361" s="395" t="s">
        <v>18</v>
      </c>
      <c r="F361" s="395" t="s">
        <v>19</v>
      </c>
      <c r="G361" s="397"/>
      <c r="H361" s="397"/>
      <c r="I361" s="397"/>
      <c r="J361" s="397"/>
      <c r="K361" s="395" t="s">
        <v>8</v>
      </c>
      <c r="L361" s="395" t="s">
        <v>9</v>
      </c>
      <c r="M361" s="395" t="s">
        <v>8</v>
      </c>
      <c r="N361" s="388" t="s">
        <v>9</v>
      </c>
      <c r="O361" s="390"/>
      <c r="P361" s="397"/>
    </row>
    <row r="362" spans="1:16" ht="13.5" thickBot="1" x14ac:dyDescent="0.35">
      <c r="A362" s="396"/>
      <c r="B362" s="404"/>
      <c r="C362" s="405"/>
      <c r="D362" s="406"/>
      <c r="E362" s="396"/>
      <c r="F362" s="396"/>
      <c r="G362" s="396"/>
      <c r="H362" s="396"/>
      <c r="I362" s="396"/>
      <c r="J362" s="396"/>
      <c r="K362" s="396"/>
      <c r="L362" s="396"/>
      <c r="M362" s="396"/>
      <c r="N362" s="8" t="s">
        <v>20</v>
      </c>
      <c r="O362" s="8" t="s">
        <v>10</v>
      </c>
      <c r="P362" s="396"/>
    </row>
    <row r="363" spans="1:16" ht="13.5" thickBot="1" x14ac:dyDescent="0.35">
      <c r="A363" s="9">
        <v>1</v>
      </c>
      <c r="B363" s="382">
        <v>2</v>
      </c>
      <c r="C363" s="383"/>
      <c r="D363" s="384"/>
      <c r="E363" s="10">
        <v>3</v>
      </c>
      <c r="F363" s="10">
        <v>4</v>
      </c>
      <c r="G363" s="10">
        <v>5</v>
      </c>
      <c r="H363" s="10">
        <v>6</v>
      </c>
      <c r="I363" s="10">
        <v>7</v>
      </c>
      <c r="J363" s="10">
        <v>8</v>
      </c>
      <c r="K363" s="10">
        <v>9</v>
      </c>
      <c r="L363" s="10">
        <v>10</v>
      </c>
      <c r="M363" s="10">
        <v>11</v>
      </c>
      <c r="N363" s="10">
        <v>12</v>
      </c>
      <c r="O363" s="10">
        <v>13</v>
      </c>
      <c r="P363" s="10">
        <v>14</v>
      </c>
    </row>
    <row r="364" spans="1:16" ht="13" x14ac:dyDescent="0.3">
      <c r="A364" s="11"/>
      <c r="B364" s="385"/>
      <c r="C364" s="386"/>
      <c r="D364" s="387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37"/>
    </row>
    <row r="365" spans="1:16" ht="13" x14ac:dyDescent="0.25">
      <c r="A365" s="39">
        <v>1</v>
      </c>
      <c r="B365" s="483" t="s">
        <v>169</v>
      </c>
      <c r="C365" s="484"/>
      <c r="D365" s="485"/>
      <c r="E365" s="40"/>
      <c r="F365" s="40"/>
      <c r="G365" s="41">
        <v>7345000</v>
      </c>
      <c r="H365" s="40"/>
      <c r="I365" s="40"/>
      <c r="J365" s="71">
        <f>G365/G372*100</f>
        <v>100</v>
      </c>
      <c r="K365" s="72"/>
      <c r="L365" s="72">
        <v>100</v>
      </c>
      <c r="M365" s="51">
        <f>J365*K365/100</f>
        <v>0</v>
      </c>
      <c r="N365" s="82"/>
      <c r="O365" s="51">
        <f>J365*L365/100</f>
        <v>100</v>
      </c>
      <c r="P365" s="140">
        <f>G365-N365</f>
        <v>7345000</v>
      </c>
    </row>
    <row r="366" spans="1:16" x14ac:dyDescent="0.25">
      <c r="A366" s="44"/>
      <c r="B366" s="236"/>
      <c r="C366" s="219"/>
      <c r="D366" s="322"/>
      <c r="E366" s="45"/>
      <c r="F366" s="45"/>
      <c r="G366" s="41"/>
      <c r="H366" s="47"/>
      <c r="I366" s="47"/>
      <c r="J366" s="48"/>
      <c r="K366" s="72"/>
      <c r="L366" s="72"/>
      <c r="M366" s="51"/>
      <c r="N366" s="83"/>
      <c r="O366" s="51"/>
      <c r="P366" s="230"/>
    </row>
    <row r="367" spans="1:16" x14ac:dyDescent="0.25">
      <c r="A367" s="44"/>
      <c r="B367" s="464"/>
      <c r="C367" s="465"/>
      <c r="D367" s="466"/>
      <c r="E367" s="45"/>
      <c r="F367" s="45"/>
      <c r="G367" s="46"/>
      <c r="H367" s="47"/>
      <c r="I367" s="47"/>
      <c r="J367" s="48"/>
      <c r="K367" s="72"/>
      <c r="L367" s="72"/>
      <c r="M367" s="51"/>
      <c r="N367" s="83"/>
      <c r="O367" s="51"/>
      <c r="P367" s="140"/>
    </row>
    <row r="368" spans="1:16" x14ac:dyDescent="0.25">
      <c r="A368" s="44"/>
      <c r="B368" s="236"/>
      <c r="C368" s="219"/>
      <c r="D368" s="322"/>
      <c r="E368" s="45"/>
      <c r="F368" s="45"/>
      <c r="G368" s="46"/>
      <c r="H368" s="47"/>
      <c r="I368" s="47"/>
      <c r="J368" s="48"/>
      <c r="K368" s="49"/>
      <c r="L368" s="50"/>
      <c r="M368" s="51"/>
      <c r="N368" s="83"/>
      <c r="O368" s="52"/>
      <c r="P368" s="140"/>
    </row>
    <row r="369" spans="1:16" x14ac:dyDescent="0.25">
      <c r="A369" s="44"/>
      <c r="B369" s="464"/>
      <c r="C369" s="465"/>
      <c r="D369" s="466"/>
      <c r="E369" s="45"/>
      <c r="F369" s="45"/>
      <c r="G369" s="46"/>
      <c r="H369" s="47"/>
      <c r="I369" s="47"/>
      <c r="J369" s="48"/>
      <c r="K369" s="49"/>
      <c r="L369" s="50"/>
      <c r="M369" s="51"/>
      <c r="N369" s="83"/>
      <c r="O369" s="52"/>
      <c r="P369" s="139"/>
    </row>
    <row r="370" spans="1:16" x14ac:dyDescent="0.25">
      <c r="A370" s="44"/>
      <c r="B370" s="453"/>
      <c r="C370" s="454"/>
      <c r="D370" s="455"/>
      <c r="E370" s="45"/>
      <c r="F370" s="45"/>
      <c r="G370" s="46"/>
      <c r="H370" s="47"/>
      <c r="I370" s="47"/>
      <c r="J370" s="48"/>
      <c r="K370" s="49"/>
      <c r="L370" s="50"/>
      <c r="M370" s="51"/>
      <c r="N370" s="83"/>
      <c r="O370" s="52"/>
      <c r="P370" s="139"/>
    </row>
    <row r="371" spans="1:16" ht="13" thickBot="1" x14ac:dyDescent="0.3">
      <c r="A371" s="13"/>
      <c r="B371" s="452"/>
      <c r="C371" s="444"/>
      <c r="D371" s="445"/>
      <c r="E371" s="14"/>
      <c r="F371" s="14"/>
      <c r="G371" s="15"/>
      <c r="H371" s="16"/>
      <c r="I371" s="16"/>
      <c r="J371" s="17"/>
      <c r="K371" s="18"/>
      <c r="L371" s="18"/>
      <c r="M371" s="19"/>
      <c r="N371" s="84"/>
      <c r="O371" s="19"/>
      <c r="P371" s="138"/>
    </row>
    <row r="372" spans="1:16" ht="13.5" thickBot="1" x14ac:dyDescent="0.35">
      <c r="A372" s="388" t="s">
        <v>21</v>
      </c>
      <c r="B372" s="389"/>
      <c r="C372" s="389"/>
      <c r="D372" s="389"/>
      <c r="E372" s="389"/>
      <c r="F372" s="390"/>
      <c r="G372" s="20">
        <f>SUM(G365:G371)</f>
        <v>7345000</v>
      </c>
      <c r="H372" s="21"/>
      <c r="I372" s="22"/>
      <c r="J372" s="4">
        <f>SUM(J365:J371)</f>
        <v>100</v>
      </c>
      <c r="K372" s="187">
        <f>SUM(K365:K365)/1</f>
        <v>0</v>
      </c>
      <c r="L372" s="187">
        <f>N372/G372*100</f>
        <v>0</v>
      </c>
      <c r="M372" s="5">
        <f t="shared" ref="M372:P372" si="15">SUM(M365:M371)</f>
        <v>0</v>
      </c>
      <c r="N372" s="85">
        <f t="shared" si="15"/>
        <v>0</v>
      </c>
      <c r="O372" s="4">
        <f t="shared" si="15"/>
        <v>100</v>
      </c>
      <c r="P372" s="205">
        <f t="shared" si="15"/>
        <v>7345000</v>
      </c>
    </row>
    <row r="375" spans="1:16" x14ac:dyDescent="0.25">
      <c r="L375" s="1" t="str">
        <f>L232</f>
        <v>Benteng, 30 Mei   2025</v>
      </c>
    </row>
    <row r="377" spans="1:16" ht="15.5" x14ac:dyDescent="0.35">
      <c r="H377" s="357"/>
      <c r="L377" s="1" t="s">
        <v>22</v>
      </c>
    </row>
    <row r="380" spans="1:16" x14ac:dyDescent="0.25">
      <c r="L380" s="2" t="str">
        <f>L343</f>
        <v>NURWAHIDA, S.Sos</v>
      </c>
      <c r="M380" s="2"/>
    </row>
    <row r="381" spans="1:16" x14ac:dyDescent="0.25">
      <c r="L381" s="1" t="str">
        <f>L344</f>
        <v>NIP. 19761231 200701 2 040</v>
      </c>
      <c r="M381" s="2"/>
    </row>
    <row r="382" spans="1:16" x14ac:dyDescent="0.25">
      <c r="M382" s="2"/>
    </row>
    <row r="383" spans="1:16" x14ac:dyDescent="0.25">
      <c r="M383" s="2"/>
    </row>
    <row r="384" spans="1:16" x14ac:dyDescent="0.25">
      <c r="M384" s="2"/>
    </row>
    <row r="385" spans="1:16" x14ac:dyDescent="0.25">
      <c r="M385" s="2"/>
    </row>
    <row r="386" spans="1:16" x14ac:dyDescent="0.25">
      <c r="M386" s="2"/>
    </row>
    <row r="387" spans="1:16" x14ac:dyDescent="0.25">
      <c r="M387" s="2"/>
    </row>
    <row r="388" spans="1:16" x14ac:dyDescent="0.25">
      <c r="M388" s="2"/>
    </row>
    <row r="389" spans="1:16" x14ac:dyDescent="0.25">
      <c r="M389" s="2"/>
    </row>
    <row r="390" spans="1:16" x14ac:dyDescent="0.25">
      <c r="M390" s="2"/>
    </row>
    <row r="391" spans="1:16" x14ac:dyDescent="0.25">
      <c r="M391" s="2"/>
    </row>
    <row r="392" spans="1:16" x14ac:dyDescent="0.25">
      <c r="M392" s="2"/>
    </row>
    <row r="393" spans="1:16" x14ac:dyDescent="0.25">
      <c r="M393" s="2"/>
    </row>
    <row r="394" spans="1:16" x14ac:dyDescent="0.25">
      <c r="M394" s="2"/>
    </row>
    <row r="395" spans="1:16" x14ac:dyDescent="0.25">
      <c r="M395" s="2"/>
    </row>
    <row r="396" spans="1:16" ht="13" x14ac:dyDescent="0.3">
      <c r="A396" s="6" t="s">
        <v>26</v>
      </c>
      <c r="B396" s="6" t="s">
        <v>30</v>
      </c>
      <c r="C396" s="6" t="s">
        <v>129</v>
      </c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6" ht="13" x14ac:dyDescent="0.3">
      <c r="A397" s="6" t="s">
        <v>32</v>
      </c>
      <c r="B397" s="6" t="s">
        <v>30</v>
      </c>
      <c r="C397" s="6" t="s">
        <v>31</v>
      </c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6" ht="13" thickBot="1" x14ac:dyDescent="0.3">
      <c r="E398" s="7"/>
      <c r="F398" s="7"/>
      <c r="G398" s="7"/>
      <c r="H398" s="7"/>
      <c r="I398" s="7"/>
      <c r="J398" s="7"/>
      <c r="K398" s="7"/>
      <c r="L398" s="7"/>
      <c r="M398" s="7" t="str">
        <f>M40</f>
        <v>Keadaan  Mei  2025</v>
      </c>
      <c r="N398" s="7"/>
    </row>
    <row r="399" spans="1:16" ht="13.5" thickBot="1" x14ac:dyDescent="0.35">
      <c r="A399" s="395" t="s">
        <v>12</v>
      </c>
      <c r="B399" s="398" t="s">
        <v>13</v>
      </c>
      <c r="C399" s="399"/>
      <c r="D399" s="400"/>
      <c r="E399" s="391" t="s">
        <v>14</v>
      </c>
      <c r="F399" s="393"/>
      <c r="G399" s="395" t="s">
        <v>47</v>
      </c>
      <c r="H399" s="395" t="s">
        <v>15</v>
      </c>
      <c r="I399" s="395" t="s">
        <v>16</v>
      </c>
      <c r="J399" s="395" t="s">
        <v>45</v>
      </c>
      <c r="K399" s="388" t="s">
        <v>17</v>
      </c>
      <c r="L399" s="390"/>
      <c r="M399" s="391" t="s">
        <v>3</v>
      </c>
      <c r="N399" s="392"/>
      <c r="O399" s="393"/>
      <c r="P399" s="394" t="s">
        <v>4</v>
      </c>
    </row>
    <row r="400" spans="1:16" ht="13.5" thickBot="1" x14ac:dyDescent="0.35">
      <c r="A400" s="397"/>
      <c r="B400" s="401"/>
      <c r="C400" s="402"/>
      <c r="D400" s="403"/>
      <c r="E400" s="395" t="s">
        <v>18</v>
      </c>
      <c r="F400" s="395" t="s">
        <v>19</v>
      </c>
      <c r="G400" s="397"/>
      <c r="H400" s="397"/>
      <c r="I400" s="397"/>
      <c r="J400" s="397"/>
      <c r="K400" s="395" t="s">
        <v>8</v>
      </c>
      <c r="L400" s="395" t="s">
        <v>9</v>
      </c>
      <c r="M400" s="395" t="s">
        <v>8</v>
      </c>
      <c r="N400" s="388" t="s">
        <v>9</v>
      </c>
      <c r="O400" s="390"/>
      <c r="P400" s="394"/>
    </row>
    <row r="401" spans="1:16" ht="13.5" thickBot="1" x14ac:dyDescent="0.35">
      <c r="A401" s="396"/>
      <c r="B401" s="404"/>
      <c r="C401" s="405"/>
      <c r="D401" s="406"/>
      <c r="E401" s="396"/>
      <c r="F401" s="396"/>
      <c r="G401" s="396"/>
      <c r="H401" s="396"/>
      <c r="I401" s="396"/>
      <c r="J401" s="396"/>
      <c r="K401" s="396"/>
      <c r="L401" s="396"/>
      <c r="M401" s="396"/>
      <c r="N401" s="8" t="s">
        <v>20</v>
      </c>
      <c r="O401" s="8" t="s">
        <v>10</v>
      </c>
      <c r="P401" s="394"/>
    </row>
    <row r="402" spans="1:16" ht="13.5" thickBot="1" x14ac:dyDescent="0.35">
      <c r="A402" s="9">
        <v>1</v>
      </c>
      <c r="B402" s="382">
        <v>2</v>
      </c>
      <c r="C402" s="383"/>
      <c r="D402" s="384"/>
      <c r="E402" s="10">
        <v>3</v>
      </c>
      <c r="F402" s="10">
        <v>4</v>
      </c>
      <c r="G402" s="10">
        <v>5</v>
      </c>
      <c r="H402" s="10">
        <v>6</v>
      </c>
      <c r="I402" s="10">
        <v>7</v>
      </c>
      <c r="J402" s="10">
        <v>8</v>
      </c>
      <c r="K402" s="10">
        <v>9</v>
      </c>
      <c r="L402" s="10">
        <v>10</v>
      </c>
      <c r="M402" s="10">
        <v>11</v>
      </c>
      <c r="N402" s="10">
        <v>12</v>
      </c>
      <c r="O402" s="10">
        <v>13</v>
      </c>
      <c r="P402" s="10">
        <v>14</v>
      </c>
    </row>
    <row r="403" spans="1:16" ht="13" x14ac:dyDescent="0.3">
      <c r="A403" s="11"/>
      <c r="B403" s="385"/>
      <c r="C403" s="386"/>
      <c r="D403" s="387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37"/>
    </row>
    <row r="404" spans="1:16" x14ac:dyDescent="0.25">
      <c r="A404" s="39">
        <v>1</v>
      </c>
      <c r="B404" s="157" t="s">
        <v>161</v>
      </c>
      <c r="C404" s="157"/>
      <c r="D404" s="237"/>
      <c r="E404" s="14"/>
      <c r="F404" s="14"/>
      <c r="G404" s="15">
        <v>30000000</v>
      </c>
      <c r="H404" s="16"/>
      <c r="I404" s="16"/>
      <c r="J404" s="76">
        <f>G404/G408*100</f>
        <v>26.086956521739129</v>
      </c>
      <c r="K404" s="76">
        <f>N404/G404*100</f>
        <v>100</v>
      </c>
      <c r="L404" s="76">
        <f t="shared" ref="L404" si="16">N404/G404*100</f>
        <v>100</v>
      </c>
      <c r="M404" s="71">
        <f t="shared" ref="M404" si="17">J404*K404/100</f>
        <v>26.086956521739129</v>
      </c>
      <c r="N404" s="86">
        <v>30000000</v>
      </c>
      <c r="O404" s="71">
        <f t="shared" ref="O404" si="18">J404*L404/100</f>
        <v>26.086956521739129</v>
      </c>
      <c r="P404" s="140">
        <f>G404-N404</f>
        <v>0</v>
      </c>
    </row>
    <row r="405" spans="1:16" x14ac:dyDescent="0.25">
      <c r="A405" s="39">
        <v>2</v>
      </c>
      <c r="B405" s="157" t="s">
        <v>218</v>
      </c>
      <c r="C405" s="157"/>
      <c r="D405" s="237"/>
      <c r="E405" s="45"/>
      <c r="F405" s="45"/>
      <c r="G405" s="46">
        <v>85000000</v>
      </c>
      <c r="H405" s="16"/>
      <c r="I405" s="16"/>
      <c r="J405" s="75">
        <f>G405/G408*100</f>
        <v>73.91304347826086</v>
      </c>
      <c r="K405" s="76"/>
      <c r="L405" s="76"/>
      <c r="M405" s="75"/>
      <c r="N405" s="86"/>
      <c r="O405" s="75"/>
      <c r="P405" s="140">
        <f>G405-N405</f>
        <v>85000000</v>
      </c>
    </row>
    <row r="406" spans="1:16" x14ac:dyDescent="0.25">
      <c r="A406" s="39"/>
      <c r="C406" s="363"/>
      <c r="D406" s="364"/>
      <c r="E406" s="45"/>
      <c r="F406" s="45"/>
      <c r="G406" s="46"/>
      <c r="H406" s="16"/>
      <c r="I406" s="16"/>
      <c r="J406" s="75"/>
      <c r="K406" s="76"/>
      <c r="L406" s="76"/>
      <c r="M406" s="75"/>
      <c r="N406" s="86"/>
      <c r="O406" s="75"/>
      <c r="P406" s="140"/>
    </row>
    <row r="407" spans="1:16" ht="13" thickBot="1" x14ac:dyDescent="0.3">
      <c r="A407" s="13"/>
      <c r="B407" s="55"/>
      <c r="C407" s="56"/>
      <c r="D407" s="57"/>
      <c r="E407" s="14"/>
      <c r="F407" s="14"/>
      <c r="G407" s="15"/>
      <c r="H407" s="16"/>
      <c r="I407" s="16"/>
      <c r="J407" s="17"/>
      <c r="K407" s="18"/>
      <c r="L407" s="18"/>
      <c r="M407" s="19"/>
      <c r="N407" s="15"/>
      <c r="O407" s="19"/>
      <c r="P407" s="158"/>
    </row>
    <row r="408" spans="1:16" ht="13.5" thickBot="1" x14ac:dyDescent="0.35">
      <c r="A408" s="388" t="s">
        <v>21</v>
      </c>
      <c r="B408" s="389"/>
      <c r="C408" s="389"/>
      <c r="D408" s="389"/>
      <c r="E408" s="389"/>
      <c r="F408" s="390"/>
      <c r="G408" s="20">
        <f>SUM(G404:G407)</f>
        <v>115000000</v>
      </c>
      <c r="H408" s="21"/>
      <c r="I408" s="22"/>
      <c r="J408" s="4">
        <f>SUM(J404:J407)</f>
        <v>99.999999999999986</v>
      </c>
      <c r="K408" s="189">
        <f>SUM(K404:K406)/5</f>
        <v>20</v>
      </c>
      <c r="L408" s="189">
        <f>N408/G408*100</f>
        <v>26.086956521739129</v>
      </c>
      <c r="M408" s="190">
        <f>SUM(M404:M406)</f>
        <v>26.086956521739129</v>
      </c>
      <c r="N408" s="20">
        <f>SUM(N404:N405)</f>
        <v>30000000</v>
      </c>
      <c r="O408" s="190">
        <f>SUM(O404:O406)</f>
        <v>26.086956521739129</v>
      </c>
      <c r="P408" s="191">
        <f>SUM(P404:P406)</f>
        <v>85000000</v>
      </c>
    </row>
    <row r="409" spans="1:16" x14ac:dyDescent="0.25">
      <c r="L409" s="162"/>
      <c r="M409" s="162"/>
    </row>
    <row r="410" spans="1:16" x14ac:dyDescent="0.25">
      <c r="L410" s="162" t="str">
        <f>L232</f>
        <v>Benteng, 30 Mei   2025</v>
      </c>
      <c r="M410" s="162"/>
      <c r="N410" s="162"/>
    </row>
    <row r="412" spans="1:16" x14ac:dyDescent="0.25">
      <c r="L412" s="1" t="s">
        <v>22</v>
      </c>
    </row>
    <row r="415" spans="1:16" x14ac:dyDescent="0.25">
      <c r="L415" s="162" t="str">
        <f>L343</f>
        <v>NURWAHIDA, S.Sos</v>
      </c>
    </row>
    <row r="416" spans="1:16" x14ac:dyDescent="0.25">
      <c r="L416" s="1" t="str">
        <f>L344</f>
        <v>NIP. 19761231 200701 2 040</v>
      </c>
    </row>
    <row r="435" spans="1:16" ht="13" x14ac:dyDescent="0.3">
      <c r="A435" s="6" t="s">
        <v>26</v>
      </c>
      <c r="B435" s="6" t="s">
        <v>30</v>
      </c>
      <c r="C435" s="6" t="s">
        <v>237</v>
      </c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6" ht="13" x14ac:dyDescent="0.3">
      <c r="A436" s="6" t="s">
        <v>32</v>
      </c>
      <c r="B436" s="6" t="s">
        <v>30</v>
      </c>
      <c r="C436" s="6" t="s">
        <v>31</v>
      </c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6" ht="13" thickBot="1" x14ac:dyDescent="0.3">
      <c r="E437" s="7"/>
      <c r="F437" s="7"/>
      <c r="G437" s="7"/>
      <c r="H437" s="7"/>
      <c r="I437" s="7"/>
      <c r="J437" s="7"/>
      <c r="K437" s="7"/>
      <c r="L437" s="7"/>
      <c r="M437" s="7" t="str">
        <f>M398</f>
        <v>Keadaan  Mei  2025</v>
      </c>
      <c r="N437" s="7"/>
    </row>
    <row r="438" spans="1:16" ht="13.5" thickBot="1" x14ac:dyDescent="0.35">
      <c r="A438" s="395" t="s">
        <v>12</v>
      </c>
      <c r="B438" s="398" t="s">
        <v>13</v>
      </c>
      <c r="C438" s="399"/>
      <c r="D438" s="400"/>
      <c r="E438" s="391" t="s">
        <v>14</v>
      </c>
      <c r="F438" s="393"/>
      <c r="G438" s="395" t="s">
        <v>47</v>
      </c>
      <c r="H438" s="395" t="s">
        <v>15</v>
      </c>
      <c r="I438" s="395" t="s">
        <v>16</v>
      </c>
      <c r="J438" s="395" t="s">
        <v>45</v>
      </c>
      <c r="K438" s="388" t="s">
        <v>17</v>
      </c>
      <c r="L438" s="390"/>
      <c r="M438" s="391" t="s">
        <v>3</v>
      </c>
      <c r="N438" s="392"/>
      <c r="O438" s="393"/>
      <c r="P438" s="395" t="s">
        <v>4</v>
      </c>
    </row>
    <row r="439" spans="1:16" ht="13.5" thickBot="1" x14ac:dyDescent="0.35">
      <c r="A439" s="397"/>
      <c r="B439" s="401"/>
      <c r="C439" s="402"/>
      <c r="D439" s="403"/>
      <c r="E439" s="395" t="s">
        <v>18</v>
      </c>
      <c r="F439" s="395" t="s">
        <v>19</v>
      </c>
      <c r="G439" s="397"/>
      <c r="H439" s="397"/>
      <c r="I439" s="397"/>
      <c r="J439" s="397"/>
      <c r="K439" s="395" t="s">
        <v>8</v>
      </c>
      <c r="L439" s="395" t="s">
        <v>9</v>
      </c>
      <c r="M439" s="395" t="s">
        <v>8</v>
      </c>
      <c r="N439" s="388" t="s">
        <v>9</v>
      </c>
      <c r="O439" s="390"/>
      <c r="P439" s="397"/>
    </row>
    <row r="440" spans="1:16" ht="13.5" thickBot="1" x14ac:dyDescent="0.35">
      <c r="A440" s="396"/>
      <c r="B440" s="404"/>
      <c r="C440" s="405"/>
      <c r="D440" s="406"/>
      <c r="E440" s="396"/>
      <c r="F440" s="396"/>
      <c r="G440" s="396"/>
      <c r="H440" s="396"/>
      <c r="I440" s="396"/>
      <c r="J440" s="396"/>
      <c r="K440" s="396"/>
      <c r="L440" s="396"/>
      <c r="M440" s="396"/>
      <c r="N440" s="8" t="s">
        <v>20</v>
      </c>
      <c r="O440" s="8" t="s">
        <v>10</v>
      </c>
      <c r="P440" s="396"/>
    </row>
    <row r="441" spans="1:16" ht="13.5" thickBot="1" x14ac:dyDescent="0.35">
      <c r="A441" s="9">
        <v>1</v>
      </c>
      <c r="B441" s="382">
        <v>2</v>
      </c>
      <c r="C441" s="383"/>
      <c r="D441" s="384"/>
      <c r="E441" s="10">
        <v>3</v>
      </c>
      <c r="F441" s="10">
        <v>4</v>
      </c>
      <c r="G441" s="10">
        <v>5</v>
      </c>
      <c r="H441" s="10">
        <v>6</v>
      </c>
      <c r="I441" s="10">
        <v>7</v>
      </c>
      <c r="J441" s="10">
        <v>8</v>
      </c>
      <c r="K441" s="10">
        <v>9</v>
      </c>
      <c r="L441" s="10">
        <v>10</v>
      </c>
      <c r="M441" s="10">
        <v>11</v>
      </c>
      <c r="N441" s="10">
        <v>12</v>
      </c>
      <c r="O441" s="10">
        <v>13</v>
      </c>
      <c r="P441" s="10">
        <v>14</v>
      </c>
    </row>
    <row r="442" spans="1:16" ht="13" x14ac:dyDescent="0.3">
      <c r="A442" s="11"/>
      <c r="B442" s="385"/>
      <c r="C442" s="386"/>
      <c r="D442" s="387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37"/>
    </row>
    <row r="443" spans="1:16" ht="13" x14ac:dyDescent="0.25">
      <c r="A443" s="39">
        <v>1</v>
      </c>
      <c r="B443" s="483" t="s">
        <v>224</v>
      </c>
      <c r="C443" s="484"/>
      <c r="D443" s="485"/>
      <c r="E443" s="40"/>
      <c r="F443" s="40"/>
      <c r="G443" s="41"/>
      <c r="H443" s="40"/>
      <c r="I443" s="40"/>
      <c r="J443" s="71" t="e">
        <f>G443/G450*100</f>
        <v>#DIV/0!</v>
      </c>
      <c r="K443" s="72"/>
      <c r="L443" s="72"/>
      <c r="M443" s="51" t="e">
        <f>J443*K443/100</f>
        <v>#DIV/0!</v>
      </c>
      <c r="N443" s="82"/>
      <c r="O443" s="51" t="e">
        <f>J443*L443/100</f>
        <v>#DIV/0!</v>
      </c>
      <c r="P443" s="140">
        <f>G443-N443</f>
        <v>0</v>
      </c>
    </row>
    <row r="444" spans="1:16" x14ac:dyDescent="0.25">
      <c r="A444" s="44"/>
      <c r="B444" s="236"/>
      <c r="C444" s="219"/>
      <c r="D444" s="365"/>
      <c r="E444" s="45"/>
      <c r="F444" s="45"/>
      <c r="G444" s="41"/>
      <c r="H444" s="47"/>
      <c r="I444" s="47"/>
      <c r="J444" s="48"/>
      <c r="K444" s="72"/>
      <c r="L444" s="72"/>
      <c r="M444" s="51"/>
      <c r="N444" s="83"/>
      <c r="O444" s="51"/>
      <c r="P444" s="230"/>
    </row>
    <row r="445" spans="1:16" x14ac:dyDescent="0.25">
      <c r="A445" s="44"/>
      <c r="B445" s="464"/>
      <c r="C445" s="465"/>
      <c r="D445" s="466"/>
      <c r="E445" s="45"/>
      <c r="F445" s="45"/>
      <c r="G445" s="46"/>
      <c r="H445" s="47"/>
      <c r="I445" s="47"/>
      <c r="J445" s="48"/>
      <c r="K445" s="72"/>
      <c r="L445" s="72"/>
      <c r="M445" s="51"/>
      <c r="N445" s="83"/>
      <c r="O445" s="51"/>
      <c r="P445" s="140"/>
    </row>
    <row r="446" spans="1:16" x14ac:dyDescent="0.25">
      <c r="A446" s="44"/>
      <c r="B446" s="236"/>
      <c r="C446" s="219"/>
      <c r="D446" s="365"/>
      <c r="E446" s="45"/>
      <c r="F446" s="45"/>
      <c r="G446" s="46"/>
      <c r="H446" s="47"/>
      <c r="I446" s="47"/>
      <c r="J446" s="48"/>
      <c r="K446" s="49"/>
      <c r="L446" s="50"/>
      <c r="M446" s="51"/>
      <c r="N446" s="83"/>
      <c r="O446" s="52"/>
      <c r="P446" s="140"/>
    </row>
    <row r="447" spans="1:16" x14ac:dyDescent="0.25">
      <c r="A447" s="44"/>
      <c r="B447" s="464"/>
      <c r="C447" s="465"/>
      <c r="D447" s="466"/>
      <c r="E447" s="45"/>
      <c r="F447" s="45"/>
      <c r="G447" s="46"/>
      <c r="H447" s="47"/>
      <c r="I447" s="47"/>
      <c r="J447" s="48"/>
      <c r="K447" s="49"/>
      <c r="L447" s="50"/>
      <c r="M447" s="51"/>
      <c r="N447" s="83"/>
      <c r="O447" s="52"/>
      <c r="P447" s="139"/>
    </row>
    <row r="448" spans="1:16" x14ac:dyDescent="0.25">
      <c r="A448" s="44"/>
      <c r="B448" s="453"/>
      <c r="C448" s="454"/>
      <c r="D448" s="455"/>
      <c r="E448" s="45"/>
      <c r="F448" s="45"/>
      <c r="G448" s="46"/>
      <c r="H448" s="47"/>
      <c r="I448" s="47"/>
      <c r="J448" s="48"/>
      <c r="K448" s="49"/>
      <c r="L448" s="50"/>
      <c r="M448" s="51"/>
      <c r="N448" s="83"/>
      <c r="O448" s="52"/>
      <c r="P448" s="139"/>
    </row>
    <row r="449" spans="1:16" ht="13" thickBot="1" x14ac:dyDescent="0.3">
      <c r="A449" s="13"/>
      <c r="B449" s="452"/>
      <c r="C449" s="444"/>
      <c r="D449" s="445"/>
      <c r="E449" s="14"/>
      <c r="F449" s="14"/>
      <c r="G449" s="15"/>
      <c r="H449" s="16"/>
      <c r="I449" s="16"/>
      <c r="J449" s="17"/>
      <c r="K449" s="18"/>
      <c r="L449" s="18"/>
      <c r="M449" s="19"/>
      <c r="N449" s="84"/>
      <c r="O449" s="19"/>
      <c r="P449" s="138"/>
    </row>
    <row r="450" spans="1:16" ht="13.5" thickBot="1" x14ac:dyDescent="0.35">
      <c r="A450" s="388" t="s">
        <v>21</v>
      </c>
      <c r="B450" s="389"/>
      <c r="C450" s="389"/>
      <c r="D450" s="389"/>
      <c r="E450" s="389"/>
      <c r="F450" s="390"/>
      <c r="G450" s="20">
        <f>SUM(G443:G449)</f>
        <v>0</v>
      </c>
      <c r="H450" s="21"/>
      <c r="I450" s="22"/>
      <c r="J450" s="4" t="e">
        <f>SUM(J443:J449)</f>
        <v>#DIV/0!</v>
      </c>
      <c r="K450" s="187">
        <f>SUM(K443:K443)/1</f>
        <v>0</v>
      </c>
      <c r="L450" s="187" t="e">
        <f>N450/G450*100</f>
        <v>#DIV/0!</v>
      </c>
      <c r="M450" s="5" t="e">
        <f t="shared" ref="M450:P450" si="19">SUM(M443:M449)</f>
        <v>#DIV/0!</v>
      </c>
      <c r="N450" s="85">
        <f t="shared" si="19"/>
        <v>0</v>
      </c>
      <c r="O450" s="4" t="e">
        <f t="shared" si="19"/>
        <v>#DIV/0!</v>
      </c>
      <c r="P450" s="205">
        <f t="shared" si="19"/>
        <v>0</v>
      </c>
    </row>
    <row r="453" spans="1:16" x14ac:dyDescent="0.25">
      <c r="L453" s="1" t="str">
        <f>L232</f>
        <v>Benteng, 30 Mei   2025</v>
      </c>
    </row>
    <row r="455" spans="1:16" ht="15.5" x14ac:dyDescent="0.35">
      <c r="H455" s="357"/>
      <c r="L455" s="1" t="s">
        <v>22</v>
      </c>
    </row>
    <row r="458" spans="1:16" x14ac:dyDescent="0.25">
      <c r="L458" s="2" t="str">
        <f>L343</f>
        <v>NURWAHIDA, S.Sos</v>
      </c>
      <c r="M458" s="2"/>
    </row>
    <row r="459" spans="1:16" x14ac:dyDescent="0.25">
      <c r="L459" s="162" t="str">
        <f>L344</f>
        <v>NIP. 19761231 200701 2 040</v>
      </c>
      <c r="M459" s="2"/>
    </row>
    <row r="460" spans="1:16" x14ac:dyDescent="0.25">
      <c r="M460" s="2"/>
    </row>
    <row r="461" spans="1:16" x14ac:dyDescent="0.25">
      <c r="M461" s="2"/>
    </row>
    <row r="474" spans="1:16" ht="13" x14ac:dyDescent="0.3">
      <c r="A474" s="6" t="s">
        <v>26</v>
      </c>
      <c r="B474" s="6" t="s">
        <v>30</v>
      </c>
      <c r="C474" s="6" t="s">
        <v>222</v>
      </c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6" ht="13" x14ac:dyDescent="0.3">
      <c r="A475" s="6" t="s">
        <v>32</v>
      </c>
      <c r="B475" s="6" t="s">
        <v>30</v>
      </c>
      <c r="C475" s="6" t="s">
        <v>31</v>
      </c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16" ht="13" thickBot="1" x14ac:dyDescent="0.3">
      <c r="E476" s="7"/>
      <c r="F476" s="7"/>
      <c r="G476" s="7"/>
      <c r="H476" s="7"/>
      <c r="I476" s="7"/>
      <c r="J476" s="7"/>
      <c r="K476" s="7"/>
      <c r="L476" s="7"/>
      <c r="M476" s="7" t="str">
        <f>M437</f>
        <v>Keadaan  Mei  2025</v>
      </c>
      <c r="N476" s="7"/>
    </row>
    <row r="477" spans="1:16" ht="13.5" thickBot="1" x14ac:dyDescent="0.35">
      <c r="A477" s="395" t="s">
        <v>12</v>
      </c>
      <c r="B477" s="398" t="s">
        <v>13</v>
      </c>
      <c r="C477" s="399"/>
      <c r="D477" s="400"/>
      <c r="E477" s="391" t="s">
        <v>14</v>
      </c>
      <c r="F477" s="393"/>
      <c r="G477" s="395" t="s">
        <v>47</v>
      </c>
      <c r="H477" s="395" t="s">
        <v>15</v>
      </c>
      <c r="I477" s="395" t="s">
        <v>16</v>
      </c>
      <c r="J477" s="395" t="s">
        <v>45</v>
      </c>
      <c r="K477" s="388" t="s">
        <v>17</v>
      </c>
      <c r="L477" s="390"/>
      <c r="M477" s="391" t="s">
        <v>3</v>
      </c>
      <c r="N477" s="392"/>
      <c r="O477" s="393"/>
      <c r="P477" s="395" t="s">
        <v>4</v>
      </c>
    </row>
    <row r="478" spans="1:16" ht="13.5" thickBot="1" x14ac:dyDescent="0.35">
      <c r="A478" s="397"/>
      <c r="B478" s="401"/>
      <c r="C478" s="402"/>
      <c r="D478" s="403"/>
      <c r="E478" s="395" t="s">
        <v>18</v>
      </c>
      <c r="F478" s="395" t="s">
        <v>19</v>
      </c>
      <c r="G478" s="397"/>
      <c r="H478" s="397"/>
      <c r="I478" s="397"/>
      <c r="J478" s="397"/>
      <c r="K478" s="395" t="s">
        <v>8</v>
      </c>
      <c r="L478" s="395" t="s">
        <v>9</v>
      </c>
      <c r="M478" s="395" t="s">
        <v>8</v>
      </c>
      <c r="N478" s="388" t="s">
        <v>9</v>
      </c>
      <c r="O478" s="390"/>
      <c r="P478" s="397"/>
    </row>
    <row r="479" spans="1:16" ht="13.5" thickBot="1" x14ac:dyDescent="0.35">
      <c r="A479" s="396"/>
      <c r="B479" s="404"/>
      <c r="C479" s="405"/>
      <c r="D479" s="406"/>
      <c r="E479" s="396"/>
      <c r="F479" s="396"/>
      <c r="G479" s="396"/>
      <c r="H479" s="396"/>
      <c r="I479" s="396"/>
      <c r="J479" s="396"/>
      <c r="K479" s="396"/>
      <c r="L479" s="396"/>
      <c r="M479" s="396"/>
      <c r="N479" s="8" t="s">
        <v>20</v>
      </c>
      <c r="O479" s="8" t="s">
        <v>10</v>
      </c>
      <c r="P479" s="396"/>
    </row>
    <row r="480" spans="1:16" ht="13.5" thickBot="1" x14ac:dyDescent="0.35">
      <c r="A480" s="9">
        <v>1</v>
      </c>
      <c r="B480" s="382">
        <v>2</v>
      </c>
      <c r="C480" s="383"/>
      <c r="D480" s="384"/>
      <c r="E480" s="10">
        <v>3</v>
      </c>
      <c r="F480" s="10">
        <v>4</v>
      </c>
      <c r="G480" s="10">
        <v>5</v>
      </c>
      <c r="H480" s="10">
        <v>6</v>
      </c>
      <c r="I480" s="10">
        <v>7</v>
      </c>
      <c r="J480" s="10">
        <v>8</v>
      </c>
      <c r="K480" s="10">
        <v>9</v>
      </c>
      <c r="L480" s="10">
        <v>10</v>
      </c>
      <c r="M480" s="10">
        <v>11</v>
      </c>
      <c r="N480" s="10">
        <v>12</v>
      </c>
      <c r="O480" s="10">
        <v>13</v>
      </c>
      <c r="P480" s="10">
        <v>14</v>
      </c>
    </row>
    <row r="481" spans="1:16" ht="13" x14ac:dyDescent="0.3">
      <c r="A481" s="11"/>
      <c r="B481" s="385"/>
      <c r="C481" s="386"/>
      <c r="D481" s="387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37"/>
    </row>
    <row r="482" spans="1:16" ht="13" x14ac:dyDescent="0.25">
      <c r="A482" s="39">
        <v>1</v>
      </c>
      <c r="B482" s="483" t="s">
        <v>223</v>
      </c>
      <c r="C482" s="484"/>
      <c r="D482" s="485"/>
      <c r="E482" s="40"/>
      <c r="F482" s="40"/>
      <c r="G482" s="41">
        <v>1200000</v>
      </c>
      <c r="H482" s="40"/>
      <c r="I482" s="40"/>
      <c r="J482" s="71">
        <f>G482/G489*100</f>
        <v>12.820512820512819</v>
      </c>
      <c r="K482" s="72">
        <v>33.33</v>
      </c>
      <c r="L482" s="76">
        <f t="shared" ref="L482" si="20">N482/G482*100</f>
        <v>33.333333333333329</v>
      </c>
      <c r="M482" s="71">
        <f t="shared" ref="M482" si="21">J482*K482/100</f>
        <v>4.273076923076923</v>
      </c>
      <c r="N482" s="82">
        <v>400000</v>
      </c>
      <c r="O482" s="51">
        <f>J482*L482/100</f>
        <v>4.2735042735042725</v>
      </c>
      <c r="P482" s="140">
        <f>G482-N482</f>
        <v>800000</v>
      </c>
    </row>
    <row r="483" spans="1:16" x14ac:dyDescent="0.25">
      <c r="A483" s="44"/>
      <c r="B483" s="236"/>
      <c r="C483" s="219"/>
      <c r="D483" s="365"/>
      <c r="E483" s="45"/>
      <c r="F483" s="45"/>
      <c r="G483" s="41"/>
      <c r="H483" s="47"/>
      <c r="I483" s="47"/>
      <c r="J483" s="48"/>
      <c r="K483" s="72"/>
      <c r="L483" s="72"/>
      <c r="M483" s="51"/>
      <c r="N483" s="83"/>
      <c r="O483" s="51"/>
      <c r="P483" s="230"/>
    </row>
    <row r="484" spans="1:16" x14ac:dyDescent="0.25">
      <c r="A484" s="44"/>
      <c r="B484" s="464" t="s">
        <v>238</v>
      </c>
      <c r="C484" s="465"/>
      <c r="D484" s="466"/>
      <c r="E484" s="45"/>
      <c r="F484" s="45"/>
      <c r="G484" s="46">
        <v>8160000</v>
      </c>
      <c r="H484" s="47"/>
      <c r="I484" s="47"/>
      <c r="J484" s="48"/>
      <c r="K484" s="72"/>
      <c r="L484" s="72"/>
      <c r="M484" s="51"/>
      <c r="N484" s="83"/>
      <c r="O484" s="51"/>
      <c r="P484" s="140">
        <f>G484-N484</f>
        <v>8160000</v>
      </c>
    </row>
    <row r="485" spans="1:16" x14ac:dyDescent="0.25">
      <c r="A485" s="44"/>
      <c r="B485" s="236"/>
      <c r="C485" s="219"/>
      <c r="D485" s="365"/>
      <c r="E485" s="45"/>
      <c r="F485" s="45"/>
      <c r="G485" s="46"/>
      <c r="H485" s="47"/>
      <c r="I485" s="47"/>
      <c r="J485" s="48"/>
      <c r="K485" s="49"/>
      <c r="L485" s="50"/>
      <c r="M485" s="51"/>
      <c r="N485" s="83"/>
      <c r="O485" s="52"/>
      <c r="P485" s="140"/>
    </row>
    <row r="486" spans="1:16" x14ac:dyDescent="0.25">
      <c r="A486" s="44"/>
      <c r="B486" s="464"/>
      <c r="C486" s="465"/>
      <c r="D486" s="466"/>
      <c r="E486" s="45"/>
      <c r="F486" s="45"/>
      <c r="G486" s="46"/>
      <c r="H486" s="47"/>
      <c r="I486" s="47"/>
      <c r="J486" s="48"/>
      <c r="K486" s="49"/>
      <c r="L486" s="50"/>
      <c r="M486" s="51"/>
      <c r="N486" s="83"/>
      <c r="O486" s="52"/>
      <c r="P486" s="139"/>
    </row>
    <row r="487" spans="1:16" x14ac:dyDescent="0.25">
      <c r="A487" s="44"/>
      <c r="B487" s="453"/>
      <c r="C487" s="454"/>
      <c r="D487" s="455"/>
      <c r="E487" s="45"/>
      <c r="F487" s="45"/>
      <c r="G487" s="46"/>
      <c r="H487" s="47"/>
      <c r="I487" s="47"/>
      <c r="J487" s="48"/>
      <c r="K487" s="49"/>
      <c r="L487" s="50"/>
      <c r="M487" s="51"/>
      <c r="N487" s="83"/>
      <c r="O487" s="52"/>
      <c r="P487" s="139"/>
    </row>
    <row r="488" spans="1:16" ht="13" thickBot="1" x14ac:dyDescent="0.3">
      <c r="A488" s="13"/>
      <c r="B488" s="452"/>
      <c r="C488" s="444"/>
      <c r="D488" s="445"/>
      <c r="E488" s="14"/>
      <c r="F488" s="14"/>
      <c r="G488" s="15"/>
      <c r="H488" s="16"/>
      <c r="I488" s="16"/>
      <c r="J488" s="17"/>
      <c r="K488" s="18"/>
      <c r="L488" s="18"/>
      <c r="M488" s="19"/>
      <c r="N488" s="84"/>
      <c r="O488" s="19"/>
      <c r="P488" s="138"/>
    </row>
    <row r="489" spans="1:16" ht="13.5" thickBot="1" x14ac:dyDescent="0.35">
      <c r="A489" s="388" t="s">
        <v>21</v>
      </c>
      <c r="B489" s="389"/>
      <c r="C489" s="389"/>
      <c r="D489" s="389"/>
      <c r="E489" s="389"/>
      <c r="F489" s="390"/>
      <c r="G489" s="20">
        <f>SUM(G482:G488)</f>
        <v>9360000</v>
      </c>
      <c r="H489" s="21"/>
      <c r="I489" s="22"/>
      <c r="J489" s="4">
        <f>SUM(J482:J488)</f>
        <v>12.820512820512819</v>
      </c>
      <c r="K489" s="187">
        <f>SUM(K482:K482)/1</f>
        <v>33.33</v>
      </c>
      <c r="L489" s="187">
        <f>N489/G489*100</f>
        <v>4.2735042735042734</v>
      </c>
      <c r="M489" s="5">
        <f t="shared" ref="M489:P489" si="22">SUM(M482:M488)</f>
        <v>4.273076923076923</v>
      </c>
      <c r="N489" s="85">
        <f t="shared" si="22"/>
        <v>400000</v>
      </c>
      <c r="O489" s="4">
        <f t="shared" si="22"/>
        <v>4.2735042735042725</v>
      </c>
      <c r="P489" s="205">
        <f t="shared" si="22"/>
        <v>8960000</v>
      </c>
    </row>
    <row r="492" spans="1:16" x14ac:dyDescent="0.25">
      <c r="L492" s="1" t="str">
        <f>L232</f>
        <v>Benteng, 30 Mei   2025</v>
      </c>
    </row>
    <row r="494" spans="1:16" ht="15.5" x14ac:dyDescent="0.35">
      <c r="H494" s="357"/>
      <c r="L494" s="1" t="s">
        <v>22</v>
      </c>
    </row>
    <row r="497" spans="12:13" x14ac:dyDescent="0.25">
      <c r="L497" s="2" t="str">
        <f>L343</f>
        <v>NURWAHIDA, S.Sos</v>
      </c>
      <c r="M497" s="2"/>
    </row>
    <row r="498" spans="12:13" x14ac:dyDescent="0.25">
      <c r="L498" s="1" t="str">
        <f>L344</f>
        <v>NIP. 19761231 200701 2 040</v>
      </c>
      <c r="M498" s="2"/>
    </row>
    <row r="499" spans="12:13" x14ac:dyDescent="0.25">
      <c r="M499" s="2"/>
    </row>
    <row r="500" spans="12:13" x14ac:dyDescent="0.25">
      <c r="M500" s="2"/>
    </row>
    <row r="517" spans="12:15" x14ac:dyDescent="0.25">
      <c r="L517" s="2">
        <f>L175</f>
        <v>0</v>
      </c>
      <c r="M517" s="2"/>
      <c r="O517" s="2"/>
    </row>
    <row r="518" spans="12:15" x14ac:dyDescent="0.25">
      <c r="L518" s="162">
        <f>L176</f>
        <v>0</v>
      </c>
      <c r="M518" s="2"/>
      <c r="O518" s="2"/>
    </row>
  </sheetData>
  <mergeCells count="344">
    <mergeCell ref="B480:D480"/>
    <mergeCell ref="B481:D481"/>
    <mergeCell ref="B482:D482"/>
    <mergeCell ref="B484:D484"/>
    <mergeCell ref="B486:D486"/>
    <mergeCell ref="B487:D487"/>
    <mergeCell ref="B488:D488"/>
    <mergeCell ref="A489:F489"/>
    <mergeCell ref="G477:G479"/>
    <mergeCell ref="H477:H479"/>
    <mergeCell ref="I477:I479"/>
    <mergeCell ref="J477:J479"/>
    <mergeCell ref="K477:L477"/>
    <mergeCell ref="M477:O477"/>
    <mergeCell ref="P477:P479"/>
    <mergeCell ref="E478:E479"/>
    <mergeCell ref="F478:F479"/>
    <mergeCell ref="K478:K479"/>
    <mergeCell ref="L478:L479"/>
    <mergeCell ref="M478:M479"/>
    <mergeCell ref="N478:O478"/>
    <mergeCell ref="B442:D442"/>
    <mergeCell ref="B443:D443"/>
    <mergeCell ref="B445:D445"/>
    <mergeCell ref="B447:D447"/>
    <mergeCell ref="B448:D448"/>
    <mergeCell ref="B449:D449"/>
    <mergeCell ref="A450:F450"/>
    <mergeCell ref="A477:A479"/>
    <mergeCell ref="B477:D479"/>
    <mergeCell ref="E477:F477"/>
    <mergeCell ref="M438:O438"/>
    <mergeCell ref="P438:P440"/>
    <mergeCell ref="E439:E440"/>
    <mergeCell ref="F439:F440"/>
    <mergeCell ref="K439:K440"/>
    <mergeCell ref="L439:L440"/>
    <mergeCell ref="M439:M440"/>
    <mergeCell ref="N439:O439"/>
    <mergeCell ref="B441:D441"/>
    <mergeCell ref="A408:F408"/>
    <mergeCell ref="A438:A440"/>
    <mergeCell ref="B438:D440"/>
    <mergeCell ref="E438:F438"/>
    <mergeCell ref="G438:G440"/>
    <mergeCell ref="H438:H440"/>
    <mergeCell ref="I438:I440"/>
    <mergeCell ref="J438:J440"/>
    <mergeCell ref="K438:L438"/>
    <mergeCell ref="P399:P401"/>
    <mergeCell ref="E400:E401"/>
    <mergeCell ref="F400:F401"/>
    <mergeCell ref="K400:K401"/>
    <mergeCell ref="L400:L401"/>
    <mergeCell ref="M400:M401"/>
    <mergeCell ref="N400:O400"/>
    <mergeCell ref="B402:D402"/>
    <mergeCell ref="B403:D403"/>
    <mergeCell ref="A399:A401"/>
    <mergeCell ref="B399:D401"/>
    <mergeCell ref="E399:F399"/>
    <mergeCell ref="G399:G401"/>
    <mergeCell ref="H399:H401"/>
    <mergeCell ref="I399:I401"/>
    <mergeCell ref="J399:J401"/>
    <mergeCell ref="K399:L399"/>
    <mergeCell ref="M399:O399"/>
    <mergeCell ref="H142:H144"/>
    <mergeCell ref="B115:D115"/>
    <mergeCell ref="B114:D114"/>
    <mergeCell ref="B112:D112"/>
    <mergeCell ref="B110:D110"/>
    <mergeCell ref="B109:D109"/>
    <mergeCell ref="B108:D108"/>
    <mergeCell ref="A142:A144"/>
    <mergeCell ref="A117:F117"/>
    <mergeCell ref="B116:D116"/>
    <mergeCell ref="B365:D365"/>
    <mergeCell ref="B367:D367"/>
    <mergeCell ref="B369:D369"/>
    <mergeCell ref="B370:D370"/>
    <mergeCell ref="B371:D371"/>
    <mergeCell ref="B287:D287"/>
    <mergeCell ref="B286:D286"/>
    <mergeCell ref="B145:D145"/>
    <mergeCell ref="A335:F335"/>
    <mergeCell ref="A229:F229"/>
    <mergeCell ref="A262:F262"/>
    <mergeCell ref="B261:D261"/>
    <mergeCell ref="B260:D260"/>
    <mergeCell ref="B259:D259"/>
    <mergeCell ref="E251:E252"/>
    <mergeCell ref="B334:D334"/>
    <mergeCell ref="A250:A252"/>
    <mergeCell ref="A155:F155"/>
    <mergeCell ref="B151:D151"/>
    <mergeCell ref="B150:D150"/>
    <mergeCell ref="B148:D149"/>
    <mergeCell ref="B147:D147"/>
    <mergeCell ref="B146:D146"/>
    <mergeCell ref="F284:F285"/>
    <mergeCell ref="J321:J323"/>
    <mergeCell ref="K321:L321"/>
    <mergeCell ref="M321:O321"/>
    <mergeCell ref="P250:P252"/>
    <mergeCell ref="A372:F372"/>
    <mergeCell ref="P360:P362"/>
    <mergeCell ref="E361:E362"/>
    <mergeCell ref="F361:F362"/>
    <mergeCell ref="K361:K362"/>
    <mergeCell ref="L361:L362"/>
    <mergeCell ref="M361:M362"/>
    <mergeCell ref="N361:O361"/>
    <mergeCell ref="B363:D363"/>
    <mergeCell ref="B364:D364"/>
    <mergeCell ref="A360:A362"/>
    <mergeCell ref="B360:D362"/>
    <mergeCell ref="E360:F360"/>
    <mergeCell ref="G360:G362"/>
    <mergeCell ref="H360:H362"/>
    <mergeCell ref="I360:I362"/>
    <mergeCell ref="J360:J362"/>
    <mergeCell ref="K360:L360"/>
    <mergeCell ref="M360:O360"/>
    <mergeCell ref="J283:J285"/>
    <mergeCell ref="N284:O284"/>
    <mergeCell ref="M284:M285"/>
    <mergeCell ref="L284:L285"/>
    <mergeCell ref="K284:K285"/>
    <mergeCell ref="P321:P323"/>
    <mergeCell ref="K322:K323"/>
    <mergeCell ref="L322:L323"/>
    <mergeCell ref="M322:M323"/>
    <mergeCell ref="N322:O322"/>
    <mergeCell ref="P283:P285"/>
    <mergeCell ref="M283:O283"/>
    <mergeCell ref="K283:L283"/>
    <mergeCell ref="A25:F25"/>
    <mergeCell ref="B21:D21"/>
    <mergeCell ref="B22:D22"/>
    <mergeCell ref="B23:D23"/>
    <mergeCell ref="B17:D17"/>
    <mergeCell ref="A321:A323"/>
    <mergeCell ref="B321:D323"/>
    <mergeCell ref="E321:F321"/>
    <mergeCell ref="A283:A285"/>
    <mergeCell ref="B289:D289"/>
    <mergeCell ref="F219:F220"/>
    <mergeCell ref="E219:E220"/>
    <mergeCell ref="E218:F218"/>
    <mergeCell ref="B218:D220"/>
    <mergeCell ref="A218:A220"/>
    <mergeCell ref="A187:F187"/>
    <mergeCell ref="A296:F296"/>
    <mergeCell ref="B295:D295"/>
    <mergeCell ref="B294:D294"/>
    <mergeCell ref="B293:D293"/>
    <mergeCell ref="B254:D254"/>
    <mergeCell ref="B253:D253"/>
    <mergeCell ref="F322:F323"/>
    <mergeCell ref="E322:E323"/>
    <mergeCell ref="M250:O250"/>
    <mergeCell ref="K250:L250"/>
    <mergeCell ref="P179:P181"/>
    <mergeCell ref="M142:O142"/>
    <mergeCell ref="M218:O218"/>
    <mergeCell ref="K219:K220"/>
    <mergeCell ref="N251:O251"/>
    <mergeCell ref="M251:M252"/>
    <mergeCell ref="L251:L252"/>
    <mergeCell ref="K251:K252"/>
    <mergeCell ref="N219:O219"/>
    <mergeCell ref="L219:L220"/>
    <mergeCell ref="M219:M220"/>
    <mergeCell ref="K179:L179"/>
    <mergeCell ref="K142:L142"/>
    <mergeCell ref="P142:P144"/>
    <mergeCell ref="M179:O179"/>
    <mergeCell ref="M180:M181"/>
    <mergeCell ref="N180:O180"/>
    <mergeCell ref="M143:M144"/>
    <mergeCell ref="P218:P220"/>
    <mergeCell ref="K143:K144"/>
    <mergeCell ref="L143:L144"/>
    <mergeCell ref="K180:K181"/>
    <mergeCell ref="A1:O1"/>
    <mergeCell ref="A2:O2"/>
    <mergeCell ref="A3:O3"/>
    <mergeCell ref="A41:A43"/>
    <mergeCell ref="E41:F41"/>
    <mergeCell ref="J41:J43"/>
    <mergeCell ref="M9:O9"/>
    <mergeCell ref="A9:A11"/>
    <mergeCell ref="B9:D11"/>
    <mergeCell ref="K41:L41"/>
    <mergeCell ref="K42:K43"/>
    <mergeCell ref="L42:L43"/>
    <mergeCell ref="G41:G43"/>
    <mergeCell ref="I41:I43"/>
    <mergeCell ref="B12:D12"/>
    <mergeCell ref="B13:D13"/>
    <mergeCell ref="B20:D20"/>
    <mergeCell ref="B16:D16"/>
    <mergeCell ref="F42:F43"/>
    <mergeCell ref="E42:E43"/>
    <mergeCell ref="B41:D43"/>
    <mergeCell ref="F10:F11"/>
    <mergeCell ref="E10:E11"/>
    <mergeCell ref="B18:D18"/>
    <mergeCell ref="E9:F9"/>
    <mergeCell ref="B48:D48"/>
    <mergeCell ref="B225:D225"/>
    <mergeCell ref="B226:D226"/>
    <mergeCell ref="B227:D227"/>
    <mergeCell ref="B228:D228"/>
    <mergeCell ref="B221:D221"/>
    <mergeCell ref="B222:D222"/>
    <mergeCell ref="B223:D223"/>
    <mergeCell ref="B224:D224"/>
    <mergeCell ref="B179:D181"/>
    <mergeCell ref="B152:D152"/>
    <mergeCell ref="A54:F54"/>
    <mergeCell ref="B52:D52"/>
    <mergeCell ref="B113:D113"/>
    <mergeCell ref="B111:D111"/>
    <mergeCell ref="A179:A181"/>
    <mergeCell ref="B77:D77"/>
    <mergeCell ref="F105:F106"/>
    <mergeCell ref="E105:E106"/>
    <mergeCell ref="B45:D45"/>
    <mergeCell ref="B44:D44"/>
    <mergeCell ref="B19:D19"/>
    <mergeCell ref="B24:D24"/>
    <mergeCell ref="P104:P106"/>
    <mergeCell ref="K74:K75"/>
    <mergeCell ref="L74:L75"/>
    <mergeCell ref="J104:J106"/>
    <mergeCell ref="I218:I220"/>
    <mergeCell ref="J218:J220"/>
    <mergeCell ref="K218:L218"/>
    <mergeCell ref="H218:H220"/>
    <mergeCell ref="N143:O143"/>
    <mergeCell ref="J142:J144"/>
    <mergeCell ref="I179:I181"/>
    <mergeCell ref="N74:O74"/>
    <mergeCell ref="J73:J75"/>
    <mergeCell ref="K73:L73"/>
    <mergeCell ref="M73:O73"/>
    <mergeCell ref="L180:L181"/>
    <mergeCell ref="N105:O105"/>
    <mergeCell ref="H179:H181"/>
    <mergeCell ref="J179:J181"/>
    <mergeCell ref="K104:L104"/>
    <mergeCell ref="M104:O104"/>
    <mergeCell ref="K105:K106"/>
    <mergeCell ref="L105:L106"/>
    <mergeCell ref="M105:M106"/>
    <mergeCell ref="Q74:R76"/>
    <mergeCell ref="P9:P11"/>
    <mergeCell ref="K10:K11"/>
    <mergeCell ref="L10:L11"/>
    <mergeCell ref="M10:M11"/>
    <mergeCell ref="N10:O10"/>
    <mergeCell ref="G9:G11"/>
    <mergeCell ref="H9:H11"/>
    <mergeCell ref="I9:I11"/>
    <mergeCell ref="J9:J11"/>
    <mergeCell ref="K9:L9"/>
    <mergeCell ref="P41:P43"/>
    <mergeCell ref="P73:P75"/>
    <mergeCell ref="M42:M43"/>
    <mergeCell ref="G73:G75"/>
    <mergeCell ref="I73:I75"/>
    <mergeCell ref="H73:H75"/>
    <mergeCell ref="M74:M75"/>
    <mergeCell ref="N42:O42"/>
    <mergeCell ref="H41:H43"/>
    <mergeCell ref="M41:O41"/>
    <mergeCell ref="E284:E285"/>
    <mergeCell ref="E283:F283"/>
    <mergeCell ref="B283:D285"/>
    <mergeCell ref="I283:I285"/>
    <mergeCell ref="H283:H285"/>
    <mergeCell ref="G283:G285"/>
    <mergeCell ref="G321:G323"/>
    <mergeCell ref="H321:H323"/>
    <mergeCell ref="I321:I323"/>
    <mergeCell ref="B333:D333"/>
    <mergeCell ref="B332:D332"/>
    <mergeCell ref="B328:D328"/>
    <mergeCell ref="B325:D325"/>
    <mergeCell ref="B324:D324"/>
    <mergeCell ref="B330:D330"/>
    <mergeCell ref="B250:D252"/>
    <mergeCell ref="B292:D292"/>
    <mergeCell ref="B291:D291"/>
    <mergeCell ref="E74:E75"/>
    <mergeCell ref="E73:F73"/>
    <mergeCell ref="B73:D75"/>
    <mergeCell ref="A73:A75"/>
    <mergeCell ref="J250:J252"/>
    <mergeCell ref="I250:I252"/>
    <mergeCell ref="H250:H252"/>
    <mergeCell ref="G250:G252"/>
    <mergeCell ref="E250:F250"/>
    <mergeCell ref="F251:F252"/>
    <mergeCell ref="B78:D78"/>
    <mergeCell ref="B76:D76"/>
    <mergeCell ref="B107:D107"/>
    <mergeCell ref="E104:F104"/>
    <mergeCell ref="B104:D106"/>
    <mergeCell ref="A104:A106"/>
    <mergeCell ref="A86:F86"/>
    <mergeCell ref="G218:G220"/>
    <mergeCell ref="G142:G144"/>
    <mergeCell ref="I104:I106"/>
    <mergeCell ref="G104:G106"/>
    <mergeCell ref="H104:H106"/>
    <mergeCell ref="G179:G181"/>
    <mergeCell ref="I142:I144"/>
    <mergeCell ref="B53:D53"/>
    <mergeCell ref="B51:D51"/>
    <mergeCell ref="B49:D49"/>
    <mergeCell ref="B186:D186"/>
    <mergeCell ref="B185:D185"/>
    <mergeCell ref="B184:D184"/>
    <mergeCell ref="B183:D183"/>
    <mergeCell ref="B182:D182"/>
    <mergeCell ref="F180:F181"/>
    <mergeCell ref="E180:E181"/>
    <mergeCell ref="E179:F179"/>
    <mergeCell ref="B50:D50"/>
    <mergeCell ref="B85:D85"/>
    <mergeCell ref="B84:D84"/>
    <mergeCell ref="B83:D83"/>
    <mergeCell ref="B82:D82"/>
    <mergeCell ref="B81:D81"/>
    <mergeCell ref="B80:D80"/>
    <mergeCell ref="B79:D79"/>
    <mergeCell ref="F143:F144"/>
    <mergeCell ref="E143:E144"/>
    <mergeCell ref="E142:F142"/>
    <mergeCell ref="B142:D144"/>
    <mergeCell ref="F74:F75"/>
  </mergeCells>
  <phoneticPr fontId="3" type="noConversion"/>
  <pageMargins left="1" right="1" top="1" bottom="1" header="0.5" footer="0.5"/>
  <pageSetup paperSize="5" scale="80" orientation="landscape" horizontalDpi="360" verticalDpi="360" r:id="rId1"/>
  <headerFooter alignWithMargins="0"/>
  <rowBreaks count="7" manualBreakCount="7">
    <brk id="37" max="19" man="1"/>
    <brk id="69" max="16383" man="1"/>
    <brk id="100" max="16383" man="1"/>
    <brk id="138" max="19" man="1"/>
    <brk id="175" max="19" man="1"/>
    <brk id="246" max="19" man="1"/>
    <brk id="2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Q251"/>
  <sheetViews>
    <sheetView view="pageBreakPreview" topLeftCell="A10" zoomScaleSheetLayoutView="100" workbookViewId="0">
      <selection activeCell="N19" sqref="N19"/>
    </sheetView>
  </sheetViews>
  <sheetFormatPr defaultColWidth="9.1796875" defaultRowHeight="12.5" x14ac:dyDescent="0.25"/>
  <cols>
    <col min="1" max="1" width="8.81640625" style="1" customWidth="1"/>
    <col min="2" max="2" width="2" style="1" customWidth="1"/>
    <col min="3" max="3" width="8.54296875" style="1" customWidth="1"/>
    <col min="4" max="4" width="35.453125" style="1" customWidth="1"/>
    <col min="5" max="5" width="5.81640625" style="1" customWidth="1"/>
    <col min="6" max="6" width="5" style="1" customWidth="1"/>
    <col min="7" max="7" width="12.36328125" style="1" customWidth="1"/>
    <col min="8" max="8" width="7.81640625" style="1" customWidth="1"/>
    <col min="9" max="9" width="10.26953125" style="1" customWidth="1"/>
    <col min="10" max="10" width="9.26953125" style="1" customWidth="1"/>
    <col min="11" max="11" width="8" style="1" customWidth="1"/>
    <col min="12" max="12" width="9.81640625" style="1" customWidth="1"/>
    <col min="13" max="13" width="7.81640625" style="1" customWidth="1"/>
    <col min="14" max="14" width="11" style="1" customWidth="1"/>
    <col min="15" max="15" width="8.453125" style="1" customWidth="1"/>
    <col min="16" max="16" width="12.26953125" style="1" customWidth="1"/>
    <col min="17" max="17" width="10.1796875" style="1" bestFit="1" customWidth="1"/>
    <col min="18" max="16384" width="9.1796875" style="1"/>
  </cols>
  <sheetData>
    <row r="1" spans="1:16" ht="14.25" customHeight="1" x14ac:dyDescent="0.25">
      <c r="A1" s="412" t="s">
        <v>11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6" ht="14.25" customHeight="1" x14ac:dyDescent="0.25">
      <c r="A2" s="412" t="s">
        <v>24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</row>
    <row r="3" spans="1:16" ht="15" customHeight="1" x14ac:dyDescent="0.25">
      <c r="A3" s="412" t="s">
        <v>212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</row>
    <row r="4" spans="1:16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ht="13" x14ac:dyDescent="0.3">
      <c r="A5" s="6" t="s">
        <v>33</v>
      </c>
      <c r="B5" s="6" t="s">
        <v>30</v>
      </c>
      <c r="C5" s="6" t="s">
        <v>75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13" x14ac:dyDescent="0.3">
      <c r="A6" s="6" t="s">
        <v>26</v>
      </c>
      <c r="B6" s="6" t="s">
        <v>30</v>
      </c>
      <c r="C6" s="6" t="s">
        <v>54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13" x14ac:dyDescent="0.3">
      <c r="A7" s="6" t="s">
        <v>32</v>
      </c>
      <c r="B7" s="6" t="s">
        <v>30</v>
      </c>
      <c r="C7" s="6" t="s">
        <v>31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15" customHeight="1" thickBot="1" x14ac:dyDescent="0.3">
      <c r="E8" s="7"/>
      <c r="F8" s="7"/>
      <c r="G8" s="7"/>
      <c r="H8" s="7"/>
      <c r="I8" s="7"/>
      <c r="J8" s="7"/>
      <c r="K8" s="7"/>
      <c r="L8" s="7"/>
      <c r="M8" s="7" t="str">
        <f>'B'' IDA'!M8</f>
        <v>Keadaan  Mei 2025</v>
      </c>
      <c r="N8" s="7"/>
    </row>
    <row r="9" spans="1:16" ht="26.25" customHeight="1" thickBot="1" x14ac:dyDescent="0.35">
      <c r="A9" s="395" t="s">
        <v>12</v>
      </c>
      <c r="B9" s="398" t="s">
        <v>13</v>
      </c>
      <c r="C9" s="399"/>
      <c r="D9" s="400"/>
      <c r="E9" s="391" t="s">
        <v>14</v>
      </c>
      <c r="F9" s="393"/>
      <c r="G9" s="395" t="s">
        <v>25</v>
      </c>
      <c r="H9" s="395" t="s">
        <v>15</v>
      </c>
      <c r="I9" s="395" t="s">
        <v>16</v>
      </c>
      <c r="J9" s="395" t="s">
        <v>39</v>
      </c>
      <c r="K9" s="388" t="s">
        <v>17</v>
      </c>
      <c r="L9" s="390"/>
      <c r="M9" s="391" t="s">
        <v>3</v>
      </c>
      <c r="N9" s="392"/>
      <c r="O9" s="393"/>
      <c r="P9" s="394" t="s">
        <v>4</v>
      </c>
    </row>
    <row r="10" spans="1:16" ht="13.9" customHeight="1" thickBot="1" x14ac:dyDescent="0.35">
      <c r="A10" s="397"/>
      <c r="B10" s="401"/>
      <c r="C10" s="402"/>
      <c r="D10" s="403"/>
      <c r="E10" s="395" t="s">
        <v>18</v>
      </c>
      <c r="F10" s="395" t="s">
        <v>19</v>
      </c>
      <c r="G10" s="397"/>
      <c r="H10" s="397"/>
      <c r="I10" s="397"/>
      <c r="J10" s="397"/>
      <c r="K10" s="395" t="s">
        <v>8</v>
      </c>
      <c r="L10" s="395" t="s">
        <v>9</v>
      </c>
      <c r="M10" s="395" t="s">
        <v>8</v>
      </c>
      <c r="N10" s="388" t="s">
        <v>9</v>
      </c>
      <c r="O10" s="390"/>
      <c r="P10" s="394"/>
    </row>
    <row r="11" spans="1:16" ht="13.5" thickBot="1" x14ac:dyDescent="0.35">
      <c r="A11" s="396"/>
      <c r="B11" s="404"/>
      <c r="C11" s="405"/>
      <c r="D11" s="406"/>
      <c r="E11" s="396"/>
      <c r="F11" s="396"/>
      <c r="G11" s="396"/>
      <c r="H11" s="396"/>
      <c r="I11" s="396"/>
      <c r="J11" s="396"/>
      <c r="K11" s="396"/>
      <c r="L11" s="396"/>
      <c r="M11" s="396"/>
      <c r="N11" s="8" t="s">
        <v>20</v>
      </c>
      <c r="O11" s="8" t="s">
        <v>10</v>
      </c>
      <c r="P11" s="394"/>
    </row>
    <row r="12" spans="1:16" ht="13.5" thickBot="1" x14ac:dyDescent="0.35">
      <c r="A12" s="9">
        <v>1</v>
      </c>
      <c r="B12" s="382">
        <v>2</v>
      </c>
      <c r="C12" s="407"/>
      <c r="D12" s="408"/>
      <c r="E12" s="10">
        <v>3</v>
      </c>
      <c r="F12" s="10">
        <v>4</v>
      </c>
      <c r="G12" s="10">
        <v>5</v>
      </c>
      <c r="H12" s="10">
        <v>6</v>
      </c>
      <c r="I12" s="10">
        <v>7</v>
      </c>
      <c r="J12" s="10">
        <v>8</v>
      </c>
      <c r="K12" s="10">
        <v>9</v>
      </c>
      <c r="L12" s="10">
        <v>10</v>
      </c>
      <c r="M12" s="10">
        <v>11</v>
      </c>
      <c r="N12" s="300">
        <v>12</v>
      </c>
      <c r="O12" s="10">
        <v>13</v>
      </c>
      <c r="P12" s="10">
        <v>14</v>
      </c>
    </row>
    <row r="13" spans="1:16" ht="13" x14ac:dyDescent="0.3">
      <c r="A13" s="11"/>
      <c r="B13" s="409"/>
      <c r="C13" s="410"/>
      <c r="D13" s="411"/>
      <c r="E13" s="12"/>
      <c r="F13" s="12"/>
      <c r="I13" s="12"/>
      <c r="J13" s="12"/>
      <c r="K13" s="12"/>
      <c r="L13" s="12"/>
      <c r="M13" s="12"/>
      <c r="N13" s="12"/>
      <c r="O13" s="12"/>
      <c r="P13" s="241"/>
    </row>
    <row r="14" spans="1:16" ht="15" customHeight="1" x14ac:dyDescent="0.25">
      <c r="A14" s="27">
        <v>1</v>
      </c>
      <c r="B14" s="265" t="s">
        <v>86</v>
      </c>
      <c r="C14" s="266"/>
      <c r="D14" s="267"/>
      <c r="E14" s="28"/>
      <c r="F14" s="28"/>
      <c r="G14" s="29">
        <v>368500</v>
      </c>
      <c r="H14" s="28"/>
      <c r="I14" s="28"/>
      <c r="J14" s="75">
        <f>G14/G21*100</f>
        <v>3.1398043693125661</v>
      </c>
      <c r="K14" s="262"/>
      <c r="L14" s="72"/>
      <c r="M14" s="75">
        <f t="shared" ref="M14:M19" si="0">J14*K14/100</f>
        <v>0</v>
      </c>
      <c r="N14" s="86"/>
      <c r="O14" s="75">
        <f t="shared" ref="O14:O19" si="1">J14*K14/100</f>
        <v>0</v>
      </c>
      <c r="P14" s="231">
        <f>G14-N14</f>
        <v>368500</v>
      </c>
    </row>
    <row r="15" spans="1:16" ht="15" customHeight="1" x14ac:dyDescent="0.25">
      <c r="A15" s="27">
        <v>2</v>
      </c>
      <c r="B15" s="221" t="s">
        <v>84</v>
      </c>
      <c r="C15" s="222"/>
      <c r="D15" s="223"/>
      <c r="E15" s="31"/>
      <c r="F15" s="31"/>
      <c r="G15" s="32">
        <v>1397100</v>
      </c>
      <c r="H15" s="33"/>
      <c r="I15" s="33"/>
      <c r="J15" s="75">
        <f>G15/G21*100</f>
        <v>11.903991002351658</v>
      </c>
      <c r="K15" s="262"/>
      <c r="L15" s="72"/>
      <c r="M15" s="75">
        <f t="shared" si="0"/>
        <v>0</v>
      </c>
      <c r="N15" s="86"/>
      <c r="O15" s="75">
        <f t="shared" si="1"/>
        <v>0</v>
      </c>
      <c r="P15" s="231">
        <f>G15-N15</f>
        <v>1397100</v>
      </c>
    </row>
    <row r="16" spans="1:16" ht="15" customHeight="1" x14ac:dyDescent="0.25">
      <c r="A16" s="27">
        <v>3</v>
      </c>
      <c r="B16" s="304" t="s">
        <v>149</v>
      </c>
      <c r="C16" s="305"/>
      <c r="D16" s="306"/>
      <c r="E16" s="31"/>
      <c r="F16" s="31"/>
      <c r="G16" s="32">
        <v>320800</v>
      </c>
      <c r="H16" s="33"/>
      <c r="I16" s="33"/>
      <c r="J16" s="75">
        <f>G16/G21*100</f>
        <v>2.7333765038683069</v>
      </c>
      <c r="K16" s="262"/>
      <c r="L16" s="72"/>
      <c r="M16" s="75">
        <f t="shared" si="0"/>
        <v>0</v>
      </c>
      <c r="N16" s="86"/>
      <c r="O16" s="75">
        <f t="shared" si="1"/>
        <v>0</v>
      </c>
      <c r="P16" s="231">
        <f>G16-N16</f>
        <v>320800</v>
      </c>
    </row>
    <row r="17" spans="1:16" ht="15" customHeight="1" x14ac:dyDescent="0.25">
      <c r="A17" s="27">
        <v>4</v>
      </c>
      <c r="B17" s="304" t="s">
        <v>150</v>
      </c>
      <c r="C17" s="305"/>
      <c r="D17" s="306"/>
      <c r="E17" s="31"/>
      <c r="F17" s="31"/>
      <c r="G17" s="32">
        <v>650000</v>
      </c>
      <c r="H17" s="33"/>
      <c r="I17" s="33"/>
      <c r="J17" s="75">
        <f>G17/G21*100</f>
        <v>5.5383252104563585</v>
      </c>
      <c r="K17" s="262"/>
      <c r="L17" s="72"/>
      <c r="M17" s="75">
        <f t="shared" si="0"/>
        <v>0</v>
      </c>
      <c r="N17" s="86"/>
      <c r="O17" s="75">
        <f t="shared" si="1"/>
        <v>0</v>
      </c>
      <c r="P17" s="231">
        <f>G17-N17</f>
        <v>650000</v>
      </c>
    </row>
    <row r="18" spans="1:16" x14ac:dyDescent="0.25">
      <c r="A18" s="27">
        <v>5</v>
      </c>
      <c r="B18" s="413" t="s">
        <v>55</v>
      </c>
      <c r="C18" s="414"/>
      <c r="D18" s="415"/>
      <c r="E18" s="31"/>
      <c r="F18" s="31"/>
      <c r="G18" s="32">
        <v>9000000</v>
      </c>
      <c r="H18" s="33"/>
      <c r="I18" s="33"/>
      <c r="J18" s="75">
        <f>G18/G21*100</f>
        <v>76.684502914011105</v>
      </c>
      <c r="K18" s="262">
        <f>N18/G18*100</f>
        <v>41.666666666666671</v>
      </c>
      <c r="L18" s="72">
        <f>N18/G18*100</f>
        <v>41.666666666666671</v>
      </c>
      <c r="M18" s="75">
        <f t="shared" si="0"/>
        <v>31.951876214171296</v>
      </c>
      <c r="N18" s="86">
        <v>3750000</v>
      </c>
      <c r="O18" s="75">
        <f t="shared" si="1"/>
        <v>31.951876214171296</v>
      </c>
      <c r="P18" s="231">
        <f>G18-N18</f>
        <v>5250000</v>
      </c>
    </row>
    <row r="19" spans="1:16" x14ac:dyDescent="0.25">
      <c r="A19" s="13"/>
      <c r="B19" s="413"/>
      <c r="C19" s="414"/>
      <c r="D19" s="415"/>
      <c r="E19" s="14"/>
      <c r="F19" s="14"/>
      <c r="G19" s="15"/>
      <c r="H19" s="16"/>
      <c r="I19" s="16"/>
      <c r="J19" s="75"/>
      <c r="K19" s="262"/>
      <c r="L19" s="72"/>
      <c r="M19" s="75">
        <f t="shared" si="0"/>
        <v>0</v>
      </c>
      <c r="N19" s="86"/>
      <c r="O19" s="75">
        <f t="shared" si="1"/>
        <v>0</v>
      </c>
      <c r="P19" s="140"/>
    </row>
    <row r="20" spans="1:16" ht="13" thickBot="1" x14ac:dyDescent="0.3">
      <c r="A20" s="13"/>
      <c r="B20" s="55"/>
      <c r="C20" s="56"/>
      <c r="D20" s="57"/>
      <c r="E20" s="14"/>
      <c r="F20" s="14"/>
      <c r="G20" s="15"/>
      <c r="H20" s="16"/>
      <c r="I20" s="16"/>
      <c r="J20" s="17"/>
      <c r="K20" s="18"/>
      <c r="L20" s="18"/>
      <c r="M20" s="19"/>
      <c r="O20" s="19"/>
      <c r="P20" s="138"/>
    </row>
    <row r="21" spans="1:16" ht="14.5" customHeight="1" thickBot="1" x14ac:dyDescent="0.35">
      <c r="A21" s="388" t="s">
        <v>21</v>
      </c>
      <c r="B21" s="389"/>
      <c r="C21" s="389"/>
      <c r="D21" s="389"/>
      <c r="E21" s="389"/>
      <c r="F21" s="390"/>
      <c r="G21" s="20">
        <f>SUM(G14:G20)</f>
        <v>11736400</v>
      </c>
      <c r="H21" s="21"/>
      <c r="I21" s="22"/>
      <c r="J21" s="4">
        <f>SUM(J14:J20)</f>
        <v>100</v>
      </c>
      <c r="K21" s="189">
        <f>SUM(K14:K15)/2</f>
        <v>0</v>
      </c>
      <c r="L21" s="189">
        <f>N21/G21*100</f>
        <v>31.9518762141713</v>
      </c>
      <c r="M21" s="5">
        <f>SUM(M14:M19)</f>
        <v>31.951876214171296</v>
      </c>
      <c r="N21" s="85">
        <f>SUM(N14:N18)</f>
        <v>3750000</v>
      </c>
      <c r="O21" s="4">
        <f>SUM(O14:O20)</f>
        <v>31.951876214171296</v>
      </c>
      <c r="P21" s="141">
        <f>SUM(P14:P18)</f>
        <v>7986400</v>
      </c>
    </row>
    <row r="22" spans="1:16" x14ac:dyDescent="0.25">
      <c r="N22" s="84"/>
    </row>
    <row r="23" spans="1:16" x14ac:dyDescent="0.25">
      <c r="L23" s="1" t="str">
        <f>'B'' IDA'!L89</f>
        <v>Benteng, 30 Mei   2025</v>
      </c>
    </row>
    <row r="24" spans="1:16" x14ac:dyDescent="0.25">
      <c r="L24" s="1" t="s">
        <v>22</v>
      </c>
    </row>
    <row r="28" spans="1:16" x14ac:dyDescent="0.25">
      <c r="L28" s="2" t="s">
        <v>50</v>
      </c>
      <c r="M28" s="2"/>
      <c r="O28" s="2"/>
    </row>
    <row r="29" spans="1:16" x14ac:dyDescent="0.25">
      <c r="L29" s="162" t="s">
        <v>51</v>
      </c>
      <c r="M29" s="2"/>
      <c r="O29" s="2"/>
    </row>
    <row r="30" spans="1:16" x14ac:dyDescent="0.25">
      <c r="L30" s="2"/>
      <c r="M30" s="2"/>
      <c r="O30" s="2"/>
    </row>
    <row r="31" spans="1:16" x14ac:dyDescent="0.25">
      <c r="L31" s="2"/>
      <c r="M31" s="2"/>
      <c r="O31" s="2"/>
    </row>
    <row r="32" spans="1:16" ht="13" x14ac:dyDescent="0.3">
      <c r="A32" s="6" t="s">
        <v>26</v>
      </c>
      <c r="B32" s="6" t="s">
        <v>30</v>
      </c>
      <c r="C32" s="6" t="s">
        <v>56</v>
      </c>
      <c r="D32" s="6"/>
      <c r="E32" s="6"/>
      <c r="F32" s="6"/>
      <c r="G32" s="6"/>
      <c r="H32" s="6"/>
      <c r="I32" s="6"/>
      <c r="J32" s="380">
        <f>'B Nini'!N181</f>
        <v>0</v>
      </c>
      <c r="K32" s="6"/>
      <c r="L32" s="6"/>
      <c r="M32" s="6"/>
      <c r="N32" s="6"/>
      <c r="O32" s="6"/>
    </row>
    <row r="33" spans="1:17" ht="13" x14ac:dyDescent="0.3">
      <c r="A33" s="6" t="s">
        <v>32</v>
      </c>
      <c r="B33" s="6" t="s">
        <v>30</v>
      </c>
      <c r="C33" s="6" t="s">
        <v>31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7" ht="15" customHeight="1" thickBot="1" x14ac:dyDescent="0.3">
      <c r="E34" s="7"/>
      <c r="F34" s="7"/>
      <c r="G34" s="7"/>
      <c r="H34" s="7"/>
      <c r="I34" s="7"/>
      <c r="J34" s="7"/>
      <c r="K34" s="7"/>
      <c r="L34" s="7"/>
      <c r="M34" s="7" t="str">
        <f>'B'' IDA'!M8</f>
        <v>Keadaan  Mei 2025</v>
      </c>
      <c r="N34" s="7"/>
    </row>
    <row r="35" spans="1:17" ht="26.25" customHeight="1" thickBot="1" x14ac:dyDescent="0.35">
      <c r="A35" s="395" t="s">
        <v>12</v>
      </c>
      <c r="B35" s="398" t="s">
        <v>13</v>
      </c>
      <c r="C35" s="399"/>
      <c r="D35" s="400"/>
      <c r="E35" s="391" t="s">
        <v>14</v>
      </c>
      <c r="F35" s="393"/>
      <c r="G35" s="395" t="s">
        <v>25</v>
      </c>
      <c r="H35" s="395" t="s">
        <v>15</v>
      </c>
      <c r="I35" s="395" t="s">
        <v>16</v>
      </c>
      <c r="J35" s="395" t="s">
        <v>39</v>
      </c>
      <c r="K35" s="388" t="s">
        <v>17</v>
      </c>
      <c r="L35" s="390"/>
      <c r="M35" s="391" t="s">
        <v>3</v>
      </c>
      <c r="N35" s="392"/>
      <c r="O35" s="393"/>
      <c r="P35" s="395" t="s">
        <v>4</v>
      </c>
    </row>
    <row r="36" spans="1:17" ht="13.9" customHeight="1" thickBot="1" x14ac:dyDescent="0.35">
      <c r="A36" s="397"/>
      <c r="B36" s="401"/>
      <c r="C36" s="402"/>
      <c r="D36" s="403"/>
      <c r="E36" s="395" t="s">
        <v>18</v>
      </c>
      <c r="F36" s="395" t="s">
        <v>19</v>
      </c>
      <c r="G36" s="397"/>
      <c r="H36" s="397"/>
      <c r="I36" s="397"/>
      <c r="J36" s="397"/>
      <c r="K36" s="395" t="s">
        <v>8</v>
      </c>
      <c r="L36" s="395" t="s">
        <v>9</v>
      </c>
      <c r="M36" s="395" t="s">
        <v>8</v>
      </c>
      <c r="N36" s="388" t="s">
        <v>9</v>
      </c>
      <c r="O36" s="390"/>
      <c r="P36" s="397"/>
    </row>
    <row r="37" spans="1:17" ht="13.5" thickBot="1" x14ac:dyDescent="0.35">
      <c r="A37" s="396"/>
      <c r="B37" s="404"/>
      <c r="C37" s="405"/>
      <c r="D37" s="406"/>
      <c r="E37" s="396"/>
      <c r="F37" s="396"/>
      <c r="G37" s="396"/>
      <c r="H37" s="396"/>
      <c r="I37" s="396"/>
      <c r="J37" s="396"/>
      <c r="K37" s="396"/>
      <c r="L37" s="396"/>
      <c r="M37" s="396"/>
      <c r="N37" s="8" t="s">
        <v>20</v>
      </c>
      <c r="O37" s="8" t="s">
        <v>10</v>
      </c>
      <c r="P37" s="396"/>
    </row>
    <row r="38" spans="1:17" ht="13.5" thickBot="1" x14ac:dyDescent="0.35">
      <c r="A38" s="9">
        <v>1</v>
      </c>
      <c r="B38" s="382">
        <v>2</v>
      </c>
      <c r="C38" s="383"/>
      <c r="D38" s="384"/>
      <c r="E38" s="10">
        <v>3</v>
      </c>
      <c r="F38" s="10">
        <v>4</v>
      </c>
      <c r="G38" s="10">
        <v>5</v>
      </c>
      <c r="H38" s="10">
        <v>6</v>
      </c>
      <c r="I38" s="10">
        <v>7</v>
      </c>
      <c r="J38" s="10">
        <v>8</v>
      </c>
      <c r="K38" s="10">
        <v>9</v>
      </c>
      <c r="L38" s="10">
        <v>10</v>
      </c>
      <c r="M38" s="10">
        <v>11</v>
      </c>
      <c r="N38" s="10">
        <v>12</v>
      </c>
      <c r="O38" s="10">
        <v>13</v>
      </c>
      <c r="P38" s="10">
        <v>14</v>
      </c>
    </row>
    <row r="39" spans="1:17" ht="13" x14ac:dyDescent="0.3">
      <c r="A39" s="11"/>
      <c r="B39" s="385"/>
      <c r="C39" s="386"/>
      <c r="D39" s="38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7"/>
    </row>
    <row r="40" spans="1:17" ht="15" customHeight="1" x14ac:dyDescent="0.25">
      <c r="A40" s="27">
        <v>1</v>
      </c>
      <c r="B40" s="304" t="s">
        <v>86</v>
      </c>
      <c r="C40" s="305"/>
      <c r="D40" s="306"/>
      <c r="E40" s="28"/>
      <c r="F40" s="28"/>
      <c r="G40" s="29">
        <v>257400</v>
      </c>
      <c r="H40" s="28"/>
      <c r="I40" s="28"/>
      <c r="J40" s="75">
        <f>G40/G47*100</f>
        <v>12.962683184771112</v>
      </c>
      <c r="K40" s="262"/>
      <c r="L40" s="72"/>
      <c r="M40" s="75">
        <f>J40*K40/100</f>
        <v>0</v>
      </c>
      <c r="N40" s="86"/>
      <c r="O40" s="75">
        <f>J40*L40/100</f>
        <v>0</v>
      </c>
      <c r="P40" s="140">
        <f>G40-N40</f>
        <v>257400</v>
      </c>
    </row>
    <row r="41" spans="1:17" ht="15" customHeight="1" x14ac:dyDescent="0.25">
      <c r="A41" s="27">
        <v>2</v>
      </c>
      <c r="B41" s="304" t="s">
        <v>84</v>
      </c>
      <c r="C41" s="305"/>
      <c r="D41" s="306"/>
      <c r="E41" s="31"/>
      <c r="F41" s="31"/>
      <c r="G41" s="32">
        <v>785100</v>
      </c>
      <c r="H41" s="33"/>
      <c r="I41" s="33"/>
      <c r="J41" s="75">
        <f>G41/G47*100</f>
        <v>39.537694515787884</v>
      </c>
      <c r="K41" s="262"/>
      <c r="L41" s="72"/>
      <c r="M41" s="75">
        <f>J41*K41/100</f>
        <v>0</v>
      </c>
      <c r="N41" s="86"/>
      <c r="O41" s="75">
        <f>J41*L41/100</f>
        <v>0</v>
      </c>
      <c r="P41" s="140">
        <f>G41-N41</f>
        <v>785100</v>
      </c>
    </row>
    <row r="42" spans="1:17" ht="15" customHeight="1" x14ac:dyDescent="0.25">
      <c r="A42" s="27">
        <v>3</v>
      </c>
      <c r="B42" s="304" t="s">
        <v>149</v>
      </c>
      <c r="C42" s="305"/>
      <c r="D42" s="306"/>
      <c r="E42" s="31"/>
      <c r="F42" s="31"/>
      <c r="G42" s="32">
        <v>236700</v>
      </c>
      <c r="H42" s="33"/>
      <c r="I42" s="33"/>
      <c r="J42" s="75">
        <f>G42/G47*100</f>
        <v>11.920229641939869</v>
      </c>
      <c r="K42" s="262"/>
      <c r="L42" s="72"/>
      <c r="M42" s="75">
        <f>J42*K42/100</f>
        <v>0</v>
      </c>
      <c r="N42" s="86"/>
      <c r="O42" s="75">
        <f>J42*L42/100</f>
        <v>0</v>
      </c>
      <c r="P42" s="140">
        <f>G42-N42</f>
        <v>236700</v>
      </c>
    </row>
    <row r="43" spans="1:17" x14ac:dyDescent="0.25">
      <c r="A43" s="27">
        <v>4</v>
      </c>
      <c r="B43" s="304" t="s">
        <v>150</v>
      </c>
      <c r="C43" s="305"/>
      <c r="D43" s="306"/>
      <c r="E43" s="31"/>
      <c r="F43" s="31"/>
      <c r="G43" s="32">
        <v>706500</v>
      </c>
      <c r="H43" s="33"/>
      <c r="I43" s="33"/>
      <c r="J43" s="75">
        <f>G43/G47*100</f>
        <v>35.579392657501138</v>
      </c>
      <c r="K43" s="262"/>
      <c r="L43" s="72"/>
      <c r="M43" s="75">
        <f>J43*K43/100</f>
        <v>0</v>
      </c>
      <c r="N43" s="86"/>
      <c r="O43" s="75">
        <f>J43*L43/100</f>
        <v>0</v>
      </c>
      <c r="P43" s="140">
        <f>G43-N43</f>
        <v>706500</v>
      </c>
      <c r="Q43" s="3"/>
    </row>
    <row r="44" spans="1:17" x14ac:dyDescent="0.25">
      <c r="A44" s="27"/>
      <c r="B44" s="413"/>
      <c r="C44" s="414"/>
      <c r="D44" s="415"/>
      <c r="E44" s="31"/>
      <c r="F44" s="31"/>
      <c r="G44" s="32"/>
      <c r="H44" s="33"/>
      <c r="I44" s="33"/>
      <c r="J44" s="75"/>
      <c r="K44" s="76"/>
      <c r="L44" s="76"/>
      <c r="M44" s="75"/>
      <c r="N44" s="86"/>
      <c r="O44" s="75"/>
      <c r="P44" s="140"/>
    </row>
    <row r="45" spans="1:17" x14ac:dyDescent="0.25">
      <c r="A45" s="13"/>
      <c r="B45" s="413"/>
      <c r="C45" s="414"/>
      <c r="D45" s="415"/>
      <c r="E45" s="14"/>
      <c r="F45" s="14"/>
      <c r="G45" s="15"/>
      <c r="H45" s="16"/>
      <c r="I45" s="16"/>
      <c r="J45" s="75"/>
      <c r="K45" s="76"/>
      <c r="L45" s="76"/>
      <c r="M45" s="75"/>
      <c r="N45" s="86"/>
      <c r="O45" s="75"/>
      <c r="P45" s="140"/>
    </row>
    <row r="46" spans="1:17" ht="13" thickBot="1" x14ac:dyDescent="0.3">
      <c r="A46" s="13"/>
      <c r="B46" s="55"/>
      <c r="C46" s="56"/>
      <c r="D46" s="57"/>
      <c r="E46" s="14"/>
      <c r="F46" s="14"/>
      <c r="G46" s="15"/>
      <c r="H46" s="16"/>
      <c r="I46" s="16"/>
      <c r="J46" s="17"/>
      <c r="K46" s="18"/>
      <c r="L46" s="18"/>
      <c r="M46" s="19"/>
      <c r="N46" s="84"/>
      <c r="O46" s="19"/>
      <c r="P46" s="138"/>
    </row>
    <row r="47" spans="1:17" ht="14.5" customHeight="1" thickBot="1" x14ac:dyDescent="0.35">
      <c r="A47" s="388" t="s">
        <v>21</v>
      </c>
      <c r="B47" s="389"/>
      <c r="C47" s="389"/>
      <c r="D47" s="389"/>
      <c r="E47" s="389"/>
      <c r="F47" s="390"/>
      <c r="G47" s="20">
        <f>G40+G41+G42+G43</f>
        <v>1985700</v>
      </c>
      <c r="H47" s="21"/>
      <c r="I47" s="22"/>
      <c r="J47" s="4">
        <f>SUM(J40:J46)</f>
        <v>100</v>
      </c>
      <c r="K47" s="189">
        <f>SUM(K40:K42)/3</f>
        <v>0</v>
      </c>
      <c r="L47" s="189">
        <f>N47/G47*100</f>
        <v>0</v>
      </c>
      <c r="M47" s="5">
        <f>SUM(M40:M46)</f>
        <v>0</v>
      </c>
      <c r="N47" s="85">
        <f>N40+N41+N42+N43</f>
        <v>0</v>
      </c>
      <c r="O47" s="4">
        <f>SUM(O40:O46)</f>
        <v>0</v>
      </c>
      <c r="P47" s="141">
        <f>SUM(P40:P45)</f>
        <v>1985700</v>
      </c>
    </row>
    <row r="50" spans="12:15" x14ac:dyDescent="0.25">
      <c r="L50" s="1" t="str">
        <f>L23</f>
        <v>Benteng, 30 Mei   2025</v>
      </c>
    </row>
    <row r="51" spans="12:15" x14ac:dyDescent="0.25">
      <c r="L51" s="1" t="s">
        <v>22</v>
      </c>
    </row>
    <row r="55" spans="12:15" x14ac:dyDescent="0.25">
      <c r="L55" s="2" t="str">
        <f>L28</f>
        <v>NUR SURYA NINGRAT, SE</v>
      </c>
      <c r="M55" s="2"/>
      <c r="O55" s="2"/>
    </row>
    <row r="56" spans="12:15" x14ac:dyDescent="0.25">
      <c r="L56" s="1" t="str">
        <f>L29</f>
        <v>NIP. 19770815 201410 2 001</v>
      </c>
      <c r="M56" s="2"/>
      <c r="O56" s="2"/>
    </row>
    <row r="57" spans="12:15" x14ac:dyDescent="0.25">
      <c r="M57" s="2"/>
      <c r="O57" s="2"/>
    </row>
    <row r="58" spans="12:15" x14ac:dyDescent="0.25">
      <c r="M58" s="2"/>
      <c r="O58" s="2"/>
    </row>
    <row r="59" spans="12:15" x14ac:dyDescent="0.25">
      <c r="M59" s="2"/>
      <c r="O59" s="2"/>
    </row>
    <row r="60" spans="12:15" x14ac:dyDescent="0.25">
      <c r="M60" s="2"/>
      <c r="O60" s="2"/>
    </row>
    <row r="61" spans="12:15" x14ac:dyDescent="0.25">
      <c r="M61" s="2"/>
      <c r="O61" s="2"/>
    </row>
    <row r="62" spans="12:15" x14ac:dyDescent="0.25">
      <c r="M62" s="2"/>
      <c r="O62" s="2"/>
    </row>
    <row r="63" spans="12:15" x14ac:dyDescent="0.25">
      <c r="M63" s="2"/>
      <c r="O63" s="2"/>
    </row>
    <row r="64" spans="12:15" x14ac:dyDescent="0.25">
      <c r="M64" s="2"/>
      <c r="O64" s="2"/>
    </row>
    <row r="65" spans="1:16" x14ac:dyDescent="0.25">
      <c r="M65" s="2"/>
      <c r="O65" s="2"/>
    </row>
    <row r="66" spans="1:16" ht="13" x14ac:dyDescent="0.3">
      <c r="A66" s="6" t="s">
        <v>26</v>
      </c>
      <c r="B66" s="6" t="s">
        <v>30</v>
      </c>
      <c r="C66" s="6" t="s">
        <v>57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6" ht="13" x14ac:dyDescent="0.3">
      <c r="A67" s="6" t="s">
        <v>32</v>
      </c>
      <c r="B67" s="6" t="s">
        <v>30</v>
      </c>
      <c r="C67" s="6" t="s">
        <v>31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6" ht="13" thickBot="1" x14ac:dyDescent="0.3">
      <c r="E68" s="7"/>
      <c r="F68" s="7"/>
      <c r="G68" s="7"/>
      <c r="H68" s="7"/>
      <c r="I68" s="7"/>
      <c r="J68" s="7"/>
      <c r="K68" s="7"/>
      <c r="L68" s="7"/>
      <c r="M68" s="161" t="str">
        <f>M8</f>
        <v>Keadaan  Mei 2025</v>
      </c>
      <c r="N68" s="7"/>
    </row>
    <row r="69" spans="1:16" ht="13.5" thickBot="1" x14ac:dyDescent="0.35">
      <c r="A69" s="395" t="s">
        <v>12</v>
      </c>
      <c r="B69" s="398" t="s">
        <v>13</v>
      </c>
      <c r="C69" s="399"/>
      <c r="D69" s="400"/>
      <c r="E69" s="391" t="s">
        <v>14</v>
      </c>
      <c r="F69" s="393"/>
      <c r="G69" s="395" t="s">
        <v>25</v>
      </c>
      <c r="H69" s="395" t="s">
        <v>15</v>
      </c>
      <c r="I69" s="395" t="s">
        <v>16</v>
      </c>
      <c r="J69" s="395" t="s">
        <v>39</v>
      </c>
      <c r="K69" s="388" t="s">
        <v>17</v>
      </c>
      <c r="L69" s="390"/>
      <c r="M69" s="391" t="s">
        <v>3</v>
      </c>
      <c r="N69" s="392"/>
      <c r="O69" s="393"/>
      <c r="P69" s="394" t="s">
        <v>4</v>
      </c>
    </row>
    <row r="70" spans="1:16" ht="13.5" thickBot="1" x14ac:dyDescent="0.35">
      <c r="A70" s="397"/>
      <c r="B70" s="401"/>
      <c r="C70" s="402"/>
      <c r="D70" s="403"/>
      <c r="E70" s="395" t="s">
        <v>18</v>
      </c>
      <c r="F70" s="395"/>
      <c r="G70" s="397"/>
      <c r="H70" s="397"/>
      <c r="I70" s="397"/>
      <c r="J70" s="397"/>
      <c r="K70" s="395" t="s">
        <v>8</v>
      </c>
      <c r="L70" s="395" t="s">
        <v>9</v>
      </c>
      <c r="M70" s="395" t="s">
        <v>8</v>
      </c>
      <c r="N70" s="388" t="s">
        <v>9</v>
      </c>
      <c r="O70" s="390"/>
      <c r="P70" s="394"/>
    </row>
    <row r="71" spans="1:16" ht="13.5" thickBot="1" x14ac:dyDescent="0.35">
      <c r="A71" s="396"/>
      <c r="B71" s="404"/>
      <c r="C71" s="405"/>
      <c r="D71" s="406"/>
      <c r="E71" s="396"/>
      <c r="F71" s="396"/>
      <c r="G71" s="396"/>
      <c r="H71" s="396"/>
      <c r="I71" s="396"/>
      <c r="J71" s="396"/>
      <c r="K71" s="396"/>
      <c r="L71" s="396"/>
      <c r="M71" s="396"/>
      <c r="N71" s="8" t="s">
        <v>20</v>
      </c>
      <c r="O71" s="8" t="s">
        <v>10</v>
      </c>
      <c r="P71" s="394"/>
    </row>
    <row r="72" spans="1:16" ht="13.5" thickBot="1" x14ac:dyDescent="0.35">
      <c r="A72" s="9">
        <v>1</v>
      </c>
      <c r="B72" s="382">
        <v>2</v>
      </c>
      <c r="C72" s="407"/>
      <c r="D72" s="408"/>
      <c r="E72" s="10">
        <v>3</v>
      </c>
      <c r="F72" s="10">
        <v>4</v>
      </c>
      <c r="G72" s="10">
        <v>5</v>
      </c>
      <c r="H72" s="10">
        <v>6</v>
      </c>
      <c r="I72" s="10">
        <v>7</v>
      </c>
      <c r="J72" s="10">
        <v>8</v>
      </c>
      <c r="K72" s="10">
        <v>9</v>
      </c>
      <c r="L72" s="10">
        <v>10</v>
      </c>
      <c r="M72" s="10">
        <v>11</v>
      </c>
      <c r="N72" s="10">
        <v>12</v>
      </c>
      <c r="O72" s="10">
        <v>13</v>
      </c>
      <c r="P72" s="10">
        <v>14</v>
      </c>
    </row>
    <row r="73" spans="1:16" ht="13" x14ac:dyDescent="0.3">
      <c r="A73" s="11"/>
      <c r="B73" s="409"/>
      <c r="C73" s="410"/>
      <c r="D73" s="411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37"/>
    </row>
    <row r="74" spans="1:16" ht="13" x14ac:dyDescent="0.25">
      <c r="A74" s="39">
        <v>1</v>
      </c>
      <c r="B74" s="344" t="s">
        <v>86</v>
      </c>
      <c r="C74" s="345"/>
      <c r="D74" s="346"/>
      <c r="E74" s="28"/>
      <c r="F74" s="40"/>
      <c r="G74" s="41">
        <v>114100</v>
      </c>
      <c r="H74" s="40"/>
      <c r="I74" s="40"/>
      <c r="J74" s="71">
        <f>G74/G81*100</f>
        <v>7.5577929389945027</v>
      </c>
      <c r="K74" s="262"/>
      <c r="L74" s="72"/>
      <c r="M74" s="71">
        <f>J74*K74/100</f>
        <v>0</v>
      </c>
      <c r="N74" s="82"/>
      <c r="O74" s="71">
        <f>J74*L74/100</f>
        <v>0</v>
      </c>
      <c r="P74" s="140">
        <f>G74-N74</f>
        <v>114100</v>
      </c>
    </row>
    <row r="75" spans="1:16" x14ac:dyDescent="0.25">
      <c r="A75" s="39">
        <v>2</v>
      </c>
      <c r="B75" s="344" t="s">
        <v>84</v>
      </c>
      <c r="C75" s="345"/>
      <c r="D75" s="346"/>
      <c r="E75" s="31"/>
      <c r="F75" s="45"/>
      <c r="G75" s="46">
        <v>585200</v>
      </c>
      <c r="H75" s="47"/>
      <c r="I75" s="47"/>
      <c r="J75" s="71">
        <f>G75/G81*100</f>
        <v>38.762668079750945</v>
      </c>
      <c r="K75" s="262"/>
      <c r="L75" s="72"/>
      <c r="M75" s="71">
        <f>J75*K75/100</f>
        <v>0</v>
      </c>
      <c r="N75" s="82"/>
      <c r="O75" s="71">
        <f>J75*L75/100</f>
        <v>0</v>
      </c>
      <c r="P75" s="140">
        <f>G75-N75</f>
        <v>585200</v>
      </c>
    </row>
    <row r="76" spans="1:16" x14ac:dyDescent="0.25">
      <c r="A76" s="39">
        <v>3</v>
      </c>
      <c r="B76" s="344" t="s">
        <v>149</v>
      </c>
      <c r="C76" s="345"/>
      <c r="D76" s="346"/>
      <c r="E76" s="31"/>
      <c r="F76" s="45"/>
      <c r="G76" s="46">
        <v>160400</v>
      </c>
      <c r="H76" s="47"/>
      <c r="I76" s="47"/>
      <c r="J76" s="71">
        <f>G76/G81*100</f>
        <v>10.624627409419089</v>
      </c>
      <c r="K76" s="262"/>
      <c r="L76" s="72"/>
      <c r="M76" s="71">
        <f>J76*K76/100</f>
        <v>0</v>
      </c>
      <c r="N76" s="82"/>
      <c r="O76" s="71">
        <f>J76*L76/100</f>
        <v>0</v>
      </c>
      <c r="P76" s="140">
        <f>G76-N76</f>
        <v>160400</v>
      </c>
    </row>
    <row r="77" spans="1:16" x14ac:dyDescent="0.25">
      <c r="A77" s="151">
        <v>4</v>
      </c>
      <c r="B77" s="344" t="s">
        <v>150</v>
      </c>
      <c r="C77" s="345"/>
      <c r="D77" s="346"/>
      <c r="E77" s="31"/>
      <c r="F77" s="14"/>
      <c r="G77" s="15">
        <v>650000</v>
      </c>
      <c r="H77" s="16"/>
      <c r="I77" s="16"/>
      <c r="J77" s="154">
        <f>G77/G81*100</f>
        <v>43.054911571835461</v>
      </c>
      <c r="K77" s="262"/>
      <c r="L77" s="72"/>
      <c r="M77" s="71">
        <f>J77*K77/100</f>
        <v>0</v>
      </c>
      <c r="N77" s="82"/>
      <c r="O77" s="71">
        <f>J77*L77/100</f>
        <v>0</v>
      </c>
      <c r="P77" s="158">
        <f>G77-N77</f>
        <v>650000</v>
      </c>
    </row>
    <row r="78" spans="1:16" x14ac:dyDescent="0.25">
      <c r="A78" s="39"/>
      <c r="B78" s="248"/>
      <c r="C78" s="249"/>
      <c r="D78" s="250"/>
      <c r="E78" s="53"/>
      <c r="F78" s="45"/>
      <c r="G78" s="46"/>
      <c r="H78" s="47"/>
      <c r="I78" s="47"/>
      <c r="J78" s="71"/>
      <c r="K78" s="72"/>
      <c r="M78" s="71"/>
      <c r="N78" s="82"/>
      <c r="O78" s="71"/>
      <c r="P78" s="158"/>
    </row>
    <row r="79" spans="1:16" x14ac:dyDescent="0.25">
      <c r="A79" s="39"/>
      <c r="B79" s="248"/>
      <c r="C79" s="249"/>
      <c r="D79" s="250"/>
      <c r="E79" s="53"/>
      <c r="F79" s="45"/>
      <c r="G79" s="46"/>
      <c r="H79" s="47"/>
      <c r="I79" s="47"/>
      <c r="J79" s="71"/>
      <c r="K79" s="72"/>
      <c r="L79" s="72"/>
      <c r="M79" s="71"/>
      <c r="N79" s="82"/>
      <c r="O79" s="71"/>
      <c r="P79" s="158"/>
    </row>
    <row r="80" spans="1:16" ht="13" thickBot="1" x14ac:dyDescent="0.3">
      <c r="A80" s="25"/>
      <c r="B80" s="425"/>
      <c r="C80" s="426"/>
      <c r="D80" s="427"/>
      <c r="E80" s="26"/>
      <c r="F80" s="14"/>
      <c r="G80" s="15"/>
      <c r="H80" s="16"/>
      <c r="I80" s="16"/>
      <c r="J80" s="17"/>
      <c r="K80" s="18"/>
      <c r="L80" s="18"/>
      <c r="M80" s="19"/>
      <c r="N80" s="84"/>
      <c r="O80" s="19"/>
      <c r="P80" s="160"/>
    </row>
    <row r="81" spans="1:16" ht="13.5" thickBot="1" x14ac:dyDescent="0.35">
      <c r="A81" s="388" t="s">
        <v>21</v>
      </c>
      <c r="B81" s="389"/>
      <c r="C81" s="389"/>
      <c r="D81" s="389"/>
      <c r="E81" s="389"/>
      <c r="F81" s="390"/>
      <c r="G81" s="20">
        <f>SUM(G74:G77)</f>
        <v>1509700</v>
      </c>
      <c r="H81" s="21"/>
      <c r="I81" s="22"/>
      <c r="J81" s="4">
        <f>SUM(J74:J80)</f>
        <v>100</v>
      </c>
      <c r="K81" s="189">
        <f>SUM(K74:K76)/4</f>
        <v>0</v>
      </c>
      <c r="L81" s="189">
        <f>N81/G81*100</f>
        <v>0</v>
      </c>
      <c r="M81" s="5">
        <f>SUM(M74:M77)</f>
        <v>0</v>
      </c>
      <c r="N81" s="85">
        <f>SUM(N74:N77)</f>
        <v>0</v>
      </c>
      <c r="O81" s="4">
        <f>SUM(O74:O77)</f>
        <v>0</v>
      </c>
      <c r="P81" s="205">
        <f>SUM(P74:P77)</f>
        <v>1509700</v>
      </c>
    </row>
    <row r="83" spans="1:16" x14ac:dyDescent="0.25">
      <c r="L83" s="162" t="str">
        <f>L23</f>
        <v>Benteng, 30 Mei   2025</v>
      </c>
    </row>
    <row r="85" spans="1:16" x14ac:dyDescent="0.25">
      <c r="L85" s="1" t="s">
        <v>22</v>
      </c>
    </row>
    <row r="88" spans="1:16" ht="14.5" x14ac:dyDescent="0.35">
      <c r="D88" s="200"/>
    </row>
    <row r="89" spans="1:16" ht="14.5" x14ac:dyDescent="0.35">
      <c r="D89" s="200"/>
      <c r="L89" s="2" t="str">
        <f>L55</f>
        <v>NUR SURYA NINGRAT, SE</v>
      </c>
      <c r="M89" s="2"/>
      <c r="O89" s="2"/>
    </row>
    <row r="90" spans="1:16" ht="14.5" x14ac:dyDescent="0.35">
      <c r="D90" s="200"/>
      <c r="L90" s="162" t="s">
        <v>51</v>
      </c>
      <c r="M90" s="2"/>
      <c r="O90" s="2"/>
    </row>
    <row r="91" spans="1:16" ht="14.5" x14ac:dyDescent="0.35">
      <c r="D91" s="200"/>
      <c r="L91" s="162"/>
      <c r="M91" s="2"/>
      <c r="O91" s="2"/>
    </row>
    <row r="92" spans="1:16" ht="14.5" x14ac:dyDescent="0.35">
      <c r="D92" s="200"/>
      <c r="L92" s="162"/>
      <c r="M92" s="2"/>
      <c r="O92" s="2"/>
    </row>
    <row r="93" spans="1:16" ht="14.5" x14ac:dyDescent="0.35">
      <c r="D93" s="200"/>
      <c r="L93" s="162"/>
      <c r="M93" s="2"/>
      <c r="O93" s="2"/>
    </row>
    <row r="94" spans="1:16" ht="14.5" x14ac:dyDescent="0.35">
      <c r="D94" s="200"/>
      <c r="L94" s="162"/>
      <c r="M94" s="2"/>
      <c r="O94" s="2"/>
    </row>
    <row r="95" spans="1:16" ht="14.5" x14ac:dyDescent="0.35">
      <c r="D95" s="200"/>
      <c r="L95" s="162"/>
      <c r="M95" s="2"/>
      <c r="O95" s="2"/>
    </row>
    <row r="96" spans="1:16" ht="14.5" x14ac:dyDescent="0.35">
      <c r="D96" s="200"/>
      <c r="L96" s="162"/>
      <c r="M96" s="2"/>
      <c r="O96" s="2"/>
    </row>
    <row r="97" spans="1:16" ht="14.5" x14ac:dyDescent="0.35">
      <c r="D97" s="200"/>
      <c r="L97" s="162"/>
      <c r="M97" s="2"/>
      <c r="O97" s="2"/>
    </row>
    <row r="98" spans="1:16" ht="13" x14ac:dyDescent="0.3">
      <c r="A98" s="6" t="s">
        <v>26</v>
      </c>
      <c r="B98" s="6" t="s">
        <v>30</v>
      </c>
      <c r="C98" s="6" t="s">
        <v>100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6" ht="13" x14ac:dyDescent="0.3">
      <c r="A99" s="6" t="s">
        <v>32</v>
      </c>
      <c r="B99" s="6" t="s">
        <v>30</v>
      </c>
      <c r="C99" s="6" t="s">
        <v>31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6" ht="13" thickBot="1" x14ac:dyDescent="0.3">
      <c r="E100" s="7"/>
      <c r="F100" s="7"/>
      <c r="G100" s="7"/>
      <c r="H100" s="7"/>
      <c r="I100" s="7"/>
      <c r="J100" s="7"/>
      <c r="K100" s="7"/>
      <c r="L100" s="7"/>
      <c r="M100" s="161" t="str">
        <f>M34</f>
        <v>Keadaan  Mei 2025</v>
      </c>
      <c r="N100" s="7"/>
    </row>
    <row r="101" spans="1:16" ht="13.5" customHeight="1" thickBot="1" x14ac:dyDescent="0.35">
      <c r="A101" s="395" t="s">
        <v>12</v>
      </c>
      <c r="B101" s="398" t="s">
        <v>13</v>
      </c>
      <c r="C101" s="399"/>
      <c r="D101" s="400"/>
      <c r="E101" s="391" t="s">
        <v>14</v>
      </c>
      <c r="F101" s="393"/>
      <c r="G101" s="395" t="s">
        <v>25</v>
      </c>
      <c r="H101" s="395" t="s">
        <v>15</v>
      </c>
      <c r="I101" s="395" t="s">
        <v>16</v>
      </c>
      <c r="J101" s="395" t="s">
        <v>39</v>
      </c>
      <c r="K101" s="388" t="s">
        <v>17</v>
      </c>
      <c r="L101" s="390"/>
      <c r="M101" s="391" t="s">
        <v>3</v>
      </c>
      <c r="N101" s="392"/>
      <c r="O101" s="393"/>
      <c r="P101" s="394" t="s">
        <v>4</v>
      </c>
    </row>
    <row r="102" spans="1:16" ht="13.5" customHeight="1" thickBot="1" x14ac:dyDescent="0.35">
      <c r="A102" s="397"/>
      <c r="B102" s="401"/>
      <c r="C102" s="402"/>
      <c r="D102" s="403"/>
      <c r="E102" s="395" t="s">
        <v>18</v>
      </c>
      <c r="F102" s="395"/>
      <c r="G102" s="397"/>
      <c r="H102" s="397"/>
      <c r="I102" s="397"/>
      <c r="J102" s="397"/>
      <c r="K102" s="395" t="s">
        <v>8</v>
      </c>
      <c r="L102" s="395" t="s">
        <v>9</v>
      </c>
      <c r="M102" s="395" t="s">
        <v>8</v>
      </c>
      <c r="N102" s="388" t="s">
        <v>9</v>
      </c>
      <c r="O102" s="390"/>
      <c r="P102" s="394"/>
    </row>
    <row r="103" spans="1:16" ht="13.5" thickBot="1" x14ac:dyDescent="0.35">
      <c r="A103" s="396"/>
      <c r="B103" s="404"/>
      <c r="C103" s="405"/>
      <c r="D103" s="406"/>
      <c r="E103" s="396"/>
      <c r="F103" s="396"/>
      <c r="G103" s="396"/>
      <c r="H103" s="396"/>
      <c r="I103" s="396"/>
      <c r="J103" s="396"/>
      <c r="K103" s="396"/>
      <c r="L103" s="396"/>
      <c r="M103" s="396"/>
      <c r="N103" s="8" t="s">
        <v>20</v>
      </c>
      <c r="O103" s="8" t="s">
        <v>10</v>
      </c>
      <c r="P103" s="394"/>
    </row>
    <row r="104" spans="1:16" ht="13.5" thickBot="1" x14ac:dyDescent="0.35">
      <c r="A104" s="9">
        <v>1</v>
      </c>
      <c r="B104" s="382">
        <v>2</v>
      </c>
      <c r="C104" s="407"/>
      <c r="D104" s="408"/>
      <c r="E104" s="10">
        <v>3</v>
      </c>
      <c r="F104" s="10">
        <v>4</v>
      </c>
      <c r="G104" s="10">
        <v>5</v>
      </c>
      <c r="H104" s="10">
        <v>6</v>
      </c>
      <c r="I104" s="10">
        <v>7</v>
      </c>
      <c r="J104" s="10">
        <v>8</v>
      </c>
      <c r="K104" s="10">
        <v>9</v>
      </c>
      <c r="L104" s="10">
        <v>10</v>
      </c>
      <c r="M104" s="10">
        <v>11</v>
      </c>
      <c r="N104" s="10">
        <v>12</v>
      </c>
      <c r="O104" s="10">
        <v>13</v>
      </c>
      <c r="P104" s="10">
        <v>14</v>
      </c>
    </row>
    <row r="105" spans="1:16" ht="13" x14ac:dyDescent="0.3">
      <c r="A105" s="11"/>
      <c r="B105" s="409"/>
      <c r="C105" s="410"/>
      <c r="D105" s="411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37"/>
    </row>
    <row r="106" spans="1:16" ht="13" x14ac:dyDescent="0.25">
      <c r="A106" s="39">
        <v>1</v>
      </c>
      <c r="B106" s="287" t="s">
        <v>86</v>
      </c>
      <c r="C106" s="288"/>
      <c r="D106" s="289"/>
      <c r="E106" s="40"/>
      <c r="F106" s="40"/>
      <c r="G106" s="41">
        <v>223300</v>
      </c>
      <c r="H106" s="40"/>
      <c r="I106" s="40"/>
      <c r="J106" s="71">
        <f>G106/G114*100</f>
        <v>14.976525821596246</v>
      </c>
      <c r="K106" s="262"/>
      <c r="L106" s="72"/>
      <c r="M106" s="71">
        <f>J106*K106/100</f>
        <v>0</v>
      </c>
      <c r="N106" s="82"/>
      <c r="O106" s="71">
        <f>J106*L106/100</f>
        <v>0</v>
      </c>
      <c r="P106" s="140">
        <f>G106-N106</f>
        <v>223300</v>
      </c>
    </row>
    <row r="107" spans="1:16" x14ac:dyDescent="0.25">
      <c r="A107" s="39">
        <v>2</v>
      </c>
      <c r="B107" s="304" t="s">
        <v>149</v>
      </c>
      <c r="C107" s="305"/>
      <c r="D107" s="306"/>
      <c r="E107" s="31"/>
      <c r="F107" s="45"/>
      <c r="G107" s="46">
        <v>160400</v>
      </c>
      <c r="H107" s="47"/>
      <c r="I107" s="47"/>
      <c r="J107" s="71">
        <f>G107/G114*100</f>
        <v>10.757880617035546</v>
      </c>
      <c r="K107" s="262"/>
      <c r="L107" s="72"/>
      <c r="M107" s="71">
        <f>J107*K107/100</f>
        <v>0</v>
      </c>
      <c r="N107" s="82"/>
      <c r="O107" s="71">
        <f>J107*L107/100</f>
        <v>0</v>
      </c>
      <c r="P107" s="140">
        <f>G107-N107</f>
        <v>160400</v>
      </c>
    </row>
    <row r="108" spans="1:16" x14ac:dyDescent="0.25">
      <c r="A108" s="39">
        <v>3</v>
      </c>
      <c r="B108" s="304" t="s">
        <v>84</v>
      </c>
      <c r="C108" s="305"/>
      <c r="D108" s="306"/>
      <c r="E108" s="53"/>
      <c r="F108" s="45"/>
      <c r="G108" s="46">
        <v>457300</v>
      </c>
      <c r="H108" s="47"/>
      <c r="I108" s="47"/>
      <c r="J108" s="71">
        <f>G108/G114*100</f>
        <v>30.670690811535884</v>
      </c>
      <c r="K108" s="262"/>
      <c r="L108" s="72"/>
      <c r="M108" s="71">
        <f>J108*K108/100</f>
        <v>0</v>
      </c>
      <c r="N108" s="82"/>
      <c r="O108" s="71">
        <f>J108*L108/100</f>
        <v>0</v>
      </c>
      <c r="P108" s="140">
        <f>G108-N108</f>
        <v>457300</v>
      </c>
    </row>
    <row r="109" spans="1:16" x14ac:dyDescent="0.25">
      <c r="A109" s="39">
        <v>4</v>
      </c>
      <c r="B109" s="304" t="s">
        <v>150</v>
      </c>
      <c r="C109" s="305"/>
      <c r="D109" s="306"/>
      <c r="E109" s="31"/>
      <c r="F109" s="45"/>
      <c r="G109" s="46">
        <v>650000</v>
      </c>
      <c r="H109" s="47"/>
      <c r="I109" s="47"/>
      <c r="J109" s="71">
        <f>G109/G114*100</f>
        <v>43.594902749832329</v>
      </c>
      <c r="K109" s="262"/>
      <c r="L109" s="72"/>
      <c r="M109" s="71">
        <f>J109*K109/100</f>
        <v>0</v>
      </c>
      <c r="N109" s="82"/>
      <c r="O109" s="71">
        <f>J109*L109/100</f>
        <v>0</v>
      </c>
      <c r="P109" s="140">
        <f>G109-N109</f>
        <v>650000</v>
      </c>
    </row>
    <row r="110" spans="1:16" x14ac:dyDescent="0.25">
      <c r="A110" s="151"/>
      <c r="B110" s="184"/>
      <c r="C110" s="152"/>
      <c r="D110" s="153"/>
      <c r="E110" s="159"/>
      <c r="F110" s="14"/>
      <c r="G110" s="15"/>
      <c r="H110" s="16"/>
      <c r="I110" s="16"/>
      <c r="J110" s="154"/>
      <c r="K110" s="155"/>
      <c r="L110" s="72"/>
      <c r="M110" s="154"/>
      <c r="N110" s="156"/>
      <c r="O110" s="154"/>
      <c r="P110" s="158"/>
    </row>
    <row r="111" spans="1:16" x14ac:dyDescent="0.25">
      <c r="A111" s="39"/>
      <c r="B111" s="287"/>
      <c r="C111" s="288"/>
      <c r="D111" s="289"/>
      <c r="E111" s="53"/>
      <c r="F111" s="45"/>
      <c r="G111" s="46"/>
      <c r="H111" s="47"/>
      <c r="I111" s="47"/>
      <c r="J111" s="71"/>
      <c r="K111" s="72"/>
      <c r="M111" s="71"/>
      <c r="N111" s="82"/>
      <c r="O111" s="71"/>
      <c r="P111" s="158"/>
    </row>
    <row r="112" spans="1:16" x14ac:dyDescent="0.25">
      <c r="A112" s="39"/>
      <c r="B112" s="287"/>
      <c r="C112" s="288"/>
      <c r="D112" s="289"/>
      <c r="E112" s="53"/>
      <c r="F112" s="45"/>
      <c r="G112" s="46"/>
      <c r="H112" s="47"/>
      <c r="I112" s="47"/>
      <c r="J112" s="71"/>
      <c r="K112" s="72"/>
      <c r="L112" s="72"/>
      <c r="M112" s="71"/>
      <c r="N112" s="82"/>
      <c r="O112" s="71"/>
      <c r="P112" s="158"/>
    </row>
    <row r="113" spans="1:16" ht="13" thickBot="1" x14ac:dyDescent="0.3">
      <c r="A113" s="25"/>
      <c r="B113" s="425"/>
      <c r="C113" s="426"/>
      <c r="D113" s="427"/>
      <c r="E113" s="26"/>
      <c r="F113" s="14"/>
      <c r="G113" s="15"/>
      <c r="H113" s="16"/>
      <c r="I113" s="16"/>
      <c r="J113" s="17"/>
      <c r="K113" s="18"/>
      <c r="L113" s="18"/>
      <c r="M113" s="19"/>
      <c r="N113" s="84"/>
      <c r="O113" s="19"/>
      <c r="P113" s="160"/>
    </row>
    <row r="114" spans="1:16" ht="13.5" customHeight="1" thickBot="1" x14ac:dyDescent="0.35">
      <c r="A114" s="388" t="s">
        <v>21</v>
      </c>
      <c r="B114" s="389"/>
      <c r="C114" s="389"/>
      <c r="D114" s="389"/>
      <c r="E114" s="389"/>
      <c r="F114" s="390"/>
      <c r="G114" s="20">
        <f>SUM(G106:G109)</f>
        <v>1491000</v>
      </c>
      <c r="H114" s="21"/>
      <c r="I114" s="22"/>
      <c r="J114" s="4">
        <f>SUM(J106:J109)</f>
        <v>100</v>
      </c>
      <c r="K114" s="189">
        <f>SUM(K106:K109)/4</f>
        <v>0</v>
      </c>
      <c r="L114" s="189">
        <f>N114/G114*100</f>
        <v>0</v>
      </c>
      <c r="M114" s="5">
        <f>SUM(M106:M109)</f>
        <v>0</v>
      </c>
      <c r="N114" s="85">
        <f>SUM(N106:N109)</f>
        <v>0</v>
      </c>
      <c r="O114" s="4">
        <f>SUM(O106:O109)</f>
        <v>0</v>
      </c>
      <c r="P114" s="205">
        <f>SUM(P106:P109)</f>
        <v>1491000</v>
      </c>
    </row>
    <row r="116" spans="1:16" x14ac:dyDescent="0.25">
      <c r="L116" s="162" t="str">
        <f>L23</f>
        <v>Benteng, 30 Mei   2025</v>
      </c>
    </row>
    <row r="118" spans="1:16" x14ac:dyDescent="0.25">
      <c r="L118" s="1" t="s">
        <v>22</v>
      </c>
    </row>
    <row r="121" spans="1:16" ht="14.5" x14ac:dyDescent="0.35">
      <c r="D121" s="200"/>
    </row>
    <row r="122" spans="1:16" ht="14.5" x14ac:dyDescent="0.35">
      <c r="D122" s="200"/>
      <c r="L122" s="2" t="str">
        <f>L55</f>
        <v>NUR SURYA NINGRAT, SE</v>
      </c>
      <c r="M122" s="2"/>
      <c r="O122" s="2"/>
    </row>
    <row r="123" spans="1:16" ht="14.5" x14ac:dyDescent="0.35">
      <c r="D123" s="200"/>
      <c r="L123" s="162" t="s">
        <v>51</v>
      </c>
      <c r="M123" s="2"/>
      <c r="O123" s="2"/>
    </row>
    <row r="124" spans="1:16" ht="14.5" x14ac:dyDescent="0.35">
      <c r="D124" s="200"/>
      <c r="L124" s="162"/>
      <c r="M124" s="2"/>
      <c r="O124" s="2"/>
    </row>
    <row r="125" spans="1:16" ht="14.5" x14ac:dyDescent="0.35">
      <c r="D125" s="200"/>
      <c r="L125" s="162"/>
      <c r="M125" s="2"/>
      <c r="O125" s="2"/>
    </row>
    <row r="126" spans="1:16" ht="14.5" x14ac:dyDescent="0.35">
      <c r="D126" s="200"/>
      <c r="L126" s="162"/>
      <c r="M126" s="2"/>
      <c r="O126" s="2"/>
    </row>
    <row r="127" spans="1:16" ht="14.5" x14ac:dyDescent="0.35">
      <c r="D127" s="200"/>
      <c r="L127" s="162"/>
      <c r="M127" s="2"/>
      <c r="O127" s="2"/>
    </row>
    <row r="128" spans="1:16" ht="14.5" x14ac:dyDescent="0.35">
      <c r="D128" s="200"/>
      <c r="L128" s="162"/>
      <c r="M128" s="2"/>
      <c r="O128" s="2"/>
    </row>
    <row r="129" spans="1:16" ht="14.5" x14ac:dyDescent="0.35">
      <c r="D129" s="200"/>
      <c r="L129" s="162"/>
      <c r="M129" s="2"/>
      <c r="O129" s="2"/>
    </row>
    <row r="130" spans="1:16" ht="14.5" x14ac:dyDescent="0.35">
      <c r="D130" s="200"/>
      <c r="L130" s="162"/>
      <c r="M130" s="2"/>
      <c r="O130" s="2"/>
    </row>
    <row r="131" spans="1:16" ht="14.5" x14ac:dyDescent="0.35">
      <c r="D131" s="200"/>
      <c r="L131" s="162"/>
      <c r="M131" s="2"/>
      <c r="O131" s="2"/>
    </row>
    <row r="132" spans="1:16" ht="13" x14ac:dyDescent="0.3">
      <c r="A132" s="6" t="s">
        <v>26</v>
      </c>
      <c r="B132" s="6" t="s">
        <v>30</v>
      </c>
      <c r="C132" s="6" t="s">
        <v>101</v>
      </c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6" ht="13" x14ac:dyDescent="0.3">
      <c r="A133" s="6" t="s">
        <v>32</v>
      </c>
      <c r="B133" s="6" t="s">
        <v>30</v>
      </c>
      <c r="C133" s="6" t="s">
        <v>31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6" ht="13" thickBot="1" x14ac:dyDescent="0.3">
      <c r="E134" s="7"/>
      <c r="F134" s="7"/>
      <c r="G134" s="7"/>
      <c r="H134" s="7"/>
      <c r="I134" s="7"/>
      <c r="J134" s="7"/>
      <c r="K134" s="7"/>
      <c r="L134" s="7"/>
      <c r="M134" s="161" t="str">
        <f>M68</f>
        <v>Keadaan  Mei 2025</v>
      </c>
      <c r="N134" s="7"/>
    </row>
    <row r="135" spans="1:16" ht="13.5" thickBot="1" x14ac:dyDescent="0.35">
      <c r="A135" s="395" t="s">
        <v>12</v>
      </c>
      <c r="B135" s="398" t="s">
        <v>13</v>
      </c>
      <c r="C135" s="399"/>
      <c r="D135" s="400"/>
      <c r="E135" s="391" t="s">
        <v>14</v>
      </c>
      <c r="F135" s="393"/>
      <c r="G135" s="395" t="s">
        <v>25</v>
      </c>
      <c r="H135" s="395" t="s">
        <v>15</v>
      </c>
      <c r="I135" s="395" t="s">
        <v>16</v>
      </c>
      <c r="J135" s="395" t="s">
        <v>39</v>
      </c>
      <c r="K135" s="388" t="s">
        <v>17</v>
      </c>
      <c r="L135" s="390"/>
      <c r="M135" s="391" t="s">
        <v>3</v>
      </c>
      <c r="N135" s="392"/>
      <c r="O135" s="393"/>
      <c r="P135" s="394" t="s">
        <v>4</v>
      </c>
    </row>
    <row r="136" spans="1:16" ht="13.5" thickBot="1" x14ac:dyDescent="0.35">
      <c r="A136" s="397"/>
      <c r="B136" s="401"/>
      <c r="C136" s="402"/>
      <c r="D136" s="403"/>
      <c r="E136" s="395" t="s">
        <v>18</v>
      </c>
      <c r="F136" s="395"/>
      <c r="G136" s="397"/>
      <c r="H136" s="397"/>
      <c r="I136" s="397"/>
      <c r="J136" s="397"/>
      <c r="K136" s="395" t="s">
        <v>8</v>
      </c>
      <c r="L136" s="395" t="s">
        <v>9</v>
      </c>
      <c r="M136" s="395" t="s">
        <v>8</v>
      </c>
      <c r="N136" s="388" t="s">
        <v>9</v>
      </c>
      <c r="O136" s="390"/>
      <c r="P136" s="394"/>
    </row>
    <row r="137" spans="1:16" ht="13.5" thickBot="1" x14ac:dyDescent="0.35">
      <c r="A137" s="396"/>
      <c r="B137" s="404"/>
      <c r="C137" s="405"/>
      <c r="D137" s="406"/>
      <c r="E137" s="396"/>
      <c r="F137" s="396"/>
      <c r="G137" s="396"/>
      <c r="H137" s="396"/>
      <c r="I137" s="396"/>
      <c r="J137" s="396"/>
      <c r="K137" s="396"/>
      <c r="L137" s="396"/>
      <c r="M137" s="396"/>
      <c r="N137" s="8" t="s">
        <v>20</v>
      </c>
      <c r="O137" s="8" t="s">
        <v>10</v>
      </c>
      <c r="P137" s="394"/>
    </row>
    <row r="138" spans="1:16" ht="13.5" thickBot="1" x14ac:dyDescent="0.35">
      <c r="A138" s="9">
        <v>1</v>
      </c>
      <c r="B138" s="382">
        <v>2</v>
      </c>
      <c r="C138" s="407"/>
      <c r="D138" s="408"/>
      <c r="E138" s="10">
        <v>3</v>
      </c>
      <c r="F138" s="10">
        <v>4</v>
      </c>
      <c r="G138" s="10">
        <v>5</v>
      </c>
      <c r="H138" s="10">
        <v>6</v>
      </c>
      <c r="I138" s="10">
        <v>7</v>
      </c>
      <c r="J138" s="10">
        <v>8</v>
      </c>
      <c r="K138" s="10">
        <v>9</v>
      </c>
      <c r="L138" s="10">
        <v>10</v>
      </c>
      <c r="M138" s="10">
        <v>11</v>
      </c>
      <c r="N138" s="10">
        <v>12</v>
      </c>
      <c r="O138" s="10">
        <v>13</v>
      </c>
      <c r="P138" s="10">
        <v>14</v>
      </c>
    </row>
    <row r="139" spans="1:16" ht="13" x14ac:dyDescent="0.3">
      <c r="A139" s="11"/>
      <c r="B139" s="409"/>
      <c r="C139" s="410"/>
      <c r="D139" s="411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37"/>
    </row>
    <row r="140" spans="1:16" ht="13" x14ac:dyDescent="0.25">
      <c r="A140" s="39">
        <v>1</v>
      </c>
      <c r="B140" s="344" t="s">
        <v>86</v>
      </c>
      <c r="C140" s="345"/>
      <c r="D140" s="346"/>
      <c r="E140" s="40"/>
      <c r="F140" s="45"/>
      <c r="G140" s="46">
        <v>17700</v>
      </c>
      <c r="H140" s="47"/>
      <c r="I140" s="47"/>
      <c r="J140" s="71"/>
      <c r="K140" s="262"/>
      <c r="L140" s="72"/>
      <c r="M140" s="71">
        <f>J140*K140/100</f>
        <v>0</v>
      </c>
      <c r="N140" s="82"/>
      <c r="O140" s="71">
        <f>J140*L140/100</f>
        <v>0</v>
      </c>
      <c r="P140" s="140">
        <f>G140-N140</f>
        <v>17700</v>
      </c>
    </row>
    <row r="141" spans="1:16" x14ac:dyDescent="0.25">
      <c r="A141" s="39">
        <v>2</v>
      </c>
      <c r="B141" s="344" t="s">
        <v>149</v>
      </c>
      <c r="C141" s="345"/>
      <c r="D141" s="346"/>
      <c r="E141" s="31"/>
      <c r="F141" s="45"/>
      <c r="G141" s="46">
        <v>641600</v>
      </c>
      <c r="H141" s="47"/>
      <c r="I141" s="47"/>
      <c r="J141" s="71"/>
      <c r="K141" s="262"/>
      <c r="L141" s="72"/>
      <c r="M141" s="71">
        <f>J141*K141/100</f>
        <v>0</v>
      </c>
      <c r="N141" s="82"/>
      <c r="O141" s="71">
        <f>J141*L141/100</f>
        <v>0</v>
      </c>
      <c r="P141" s="140">
        <f>G141-N141</f>
        <v>641600</v>
      </c>
    </row>
    <row r="142" spans="1:16" x14ac:dyDescent="0.25">
      <c r="A142" s="39">
        <v>3</v>
      </c>
      <c r="B142" s="344" t="s">
        <v>84</v>
      </c>
      <c r="C142" s="345"/>
      <c r="D142" s="346"/>
      <c r="E142" s="53"/>
      <c r="F142" s="45"/>
      <c r="G142" s="46">
        <v>714300</v>
      </c>
      <c r="H142" s="47"/>
      <c r="I142" s="47"/>
      <c r="J142" s="71"/>
      <c r="K142" s="262"/>
      <c r="L142" s="72"/>
      <c r="M142" s="71">
        <f>J142*K142/100</f>
        <v>0</v>
      </c>
      <c r="N142" s="82"/>
      <c r="O142" s="71">
        <f>J142*L142/100</f>
        <v>0</v>
      </c>
      <c r="P142" s="140">
        <f>G142-N142</f>
        <v>714300</v>
      </c>
    </row>
    <row r="143" spans="1:16" x14ac:dyDescent="0.25">
      <c r="A143" s="151">
        <v>4</v>
      </c>
      <c r="B143" s="344" t="s">
        <v>150</v>
      </c>
      <c r="C143" s="345"/>
      <c r="D143" s="346"/>
      <c r="E143" s="31"/>
      <c r="F143" s="14"/>
      <c r="G143" s="15">
        <v>487500</v>
      </c>
      <c r="H143" s="16"/>
      <c r="I143" s="16"/>
      <c r="J143" s="154"/>
      <c r="K143" s="262"/>
      <c r="L143" s="72"/>
      <c r="M143" s="71">
        <f>J143*K143/100</f>
        <v>0</v>
      </c>
      <c r="N143" s="156"/>
      <c r="O143" s="71">
        <f>J143*L143/100</f>
        <v>0</v>
      </c>
      <c r="P143" s="158">
        <f>G143-N143</f>
        <v>487500</v>
      </c>
    </row>
    <row r="144" spans="1:16" x14ac:dyDescent="0.25">
      <c r="A144" s="39"/>
      <c r="B144" s="287"/>
      <c r="C144" s="288"/>
      <c r="D144" s="289"/>
      <c r="E144" s="53"/>
      <c r="F144" s="45"/>
      <c r="G144" s="46"/>
      <c r="H144" s="47"/>
      <c r="I144" s="47"/>
      <c r="J144" s="71"/>
      <c r="K144" s="72"/>
      <c r="M144" s="71"/>
      <c r="N144" s="82"/>
      <c r="O144" s="71"/>
      <c r="P144" s="158"/>
    </row>
    <row r="145" spans="1:16" x14ac:dyDescent="0.25">
      <c r="A145" s="39"/>
      <c r="B145" s="287"/>
      <c r="C145" s="288"/>
      <c r="D145" s="289"/>
      <c r="E145" s="53"/>
      <c r="F145" s="45"/>
      <c r="G145" s="46"/>
      <c r="H145" s="47"/>
      <c r="I145" s="47"/>
      <c r="J145" s="71"/>
      <c r="K145" s="72"/>
      <c r="L145" s="72"/>
      <c r="M145" s="71"/>
      <c r="N145" s="82"/>
      <c r="O145" s="71"/>
      <c r="P145" s="158"/>
    </row>
    <row r="146" spans="1:16" ht="13" thickBot="1" x14ac:dyDescent="0.3">
      <c r="A146" s="25"/>
      <c r="B146" s="425"/>
      <c r="C146" s="426"/>
      <c r="D146" s="427"/>
      <c r="E146" s="26"/>
      <c r="F146" s="14"/>
      <c r="G146" s="15"/>
      <c r="H146" s="16"/>
      <c r="I146" s="16"/>
      <c r="J146" s="17"/>
      <c r="K146" s="18"/>
      <c r="L146" s="18"/>
      <c r="M146" s="19"/>
      <c r="N146" s="84"/>
      <c r="O146" s="19"/>
      <c r="P146" s="160"/>
    </row>
    <row r="147" spans="1:16" ht="13.5" thickBot="1" x14ac:dyDescent="0.35">
      <c r="A147" s="388" t="s">
        <v>21</v>
      </c>
      <c r="B147" s="389"/>
      <c r="C147" s="389"/>
      <c r="D147" s="389"/>
      <c r="E147" s="389"/>
      <c r="F147" s="390"/>
      <c r="G147" s="20">
        <f>SUM(G140:G143)</f>
        <v>1861100</v>
      </c>
      <c r="H147" s="21"/>
      <c r="I147" s="22"/>
      <c r="J147" s="4">
        <f>SUM(J140:J146)</f>
        <v>0</v>
      </c>
      <c r="K147" s="189">
        <f>SUM(K140:K142)/4</f>
        <v>0</v>
      </c>
      <c r="L147" s="189">
        <f>N147/G147*100</f>
        <v>0</v>
      </c>
      <c r="M147" s="5">
        <f>SUM(M140:M143)</f>
        <v>0</v>
      </c>
      <c r="N147" s="85">
        <f>N140+N141+N142+N143</f>
        <v>0</v>
      </c>
      <c r="O147" s="4">
        <f>SUM(O140:O143)</f>
        <v>0</v>
      </c>
      <c r="P147" s="205">
        <f>SUM(P140:P143)</f>
        <v>1861100</v>
      </c>
    </row>
    <row r="149" spans="1:16" x14ac:dyDescent="0.25">
      <c r="L149" s="162" t="str">
        <f>L23</f>
        <v>Benteng, 30 Mei   2025</v>
      </c>
    </row>
    <row r="151" spans="1:16" x14ac:dyDescent="0.25">
      <c r="L151" s="1" t="s">
        <v>22</v>
      </c>
    </row>
    <row r="154" spans="1:16" ht="14.5" x14ac:dyDescent="0.35">
      <c r="D154" s="200"/>
    </row>
    <row r="155" spans="1:16" ht="14.5" x14ac:dyDescent="0.35">
      <c r="D155" s="200"/>
      <c r="L155" s="2" t="str">
        <f>L55</f>
        <v>NUR SURYA NINGRAT, SE</v>
      </c>
      <c r="M155" s="2"/>
      <c r="O155" s="2"/>
    </row>
    <row r="156" spans="1:16" ht="14.5" x14ac:dyDescent="0.35">
      <c r="D156" s="200"/>
      <c r="L156" s="162" t="s">
        <v>51</v>
      </c>
      <c r="M156" s="2"/>
      <c r="O156" s="2"/>
    </row>
    <row r="157" spans="1:16" ht="14.5" x14ac:dyDescent="0.35">
      <c r="D157" s="200"/>
      <c r="L157" s="162"/>
      <c r="M157" s="2"/>
      <c r="O157" s="2"/>
    </row>
    <row r="158" spans="1:16" ht="14.5" x14ac:dyDescent="0.35">
      <c r="D158" s="200"/>
      <c r="L158" s="162"/>
      <c r="M158" s="2"/>
      <c r="O158" s="2"/>
    </row>
    <row r="159" spans="1:16" ht="14.5" x14ac:dyDescent="0.35">
      <c r="D159" s="200"/>
      <c r="L159" s="162"/>
      <c r="M159" s="2"/>
      <c r="O159" s="2"/>
    </row>
    <row r="160" spans="1:16" ht="14.5" x14ac:dyDescent="0.35">
      <c r="D160" s="200"/>
      <c r="L160" s="162"/>
      <c r="M160" s="2"/>
      <c r="O160" s="2"/>
    </row>
    <row r="161" spans="1:16" ht="14.5" x14ac:dyDescent="0.35">
      <c r="D161" s="200"/>
      <c r="L161" s="162"/>
      <c r="M161" s="2"/>
      <c r="O161" s="2"/>
    </row>
    <row r="162" spans="1:16" ht="14.5" x14ac:dyDescent="0.35">
      <c r="D162" s="200"/>
      <c r="L162" s="162"/>
      <c r="M162" s="2"/>
      <c r="O162" s="2"/>
    </row>
    <row r="163" spans="1:16" ht="14.5" x14ac:dyDescent="0.35">
      <c r="D163" s="200"/>
      <c r="L163" s="162"/>
      <c r="M163" s="2"/>
      <c r="O163" s="2"/>
    </row>
    <row r="164" spans="1:16" ht="14.5" x14ac:dyDescent="0.35">
      <c r="D164" s="200"/>
      <c r="L164" s="162"/>
      <c r="M164" s="2"/>
      <c r="O164" s="2"/>
    </row>
    <row r="165" spans="1:16" ht="13" x14ac:dyDescent="0.3">
      <c r="A165" s="6" t="s">
        <v>26</v>
      </c>
      <c r="B165" s="6" t="s">
        <v>30</v>
      </c>
      <c r="C165" s="6" t="s">
        <v>102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6" ht="13" x14ac:dyDescent="0.3">
      <c r="A166" s="6" t="s">
        <v>32</v>
      </c>
      <c r="B166" s="6" t="s">
        <v>30</v>
      </c>
      <c r="C166" s="6" t="s">
        <v>31</v>
      </c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6" ht="13" thickBot="1" x14ac:dyDescent="0.3">
      <c r="E167" s="7"/>
      <c r="F167" s="7"/>
      <c r="G167" s="7"/>
      <c r="H167" s="7"/>
      <c r="I167" s="7"/>
      <c r="J167" s="7"/>
      <c r="K167" s="7"/>
      <c r="L167" s="7"/>
      <c r="M167" s="161" t="str">
        <f>M100</f>
        <v>Keadaan  Mei 2025</v>
      </c>
      <c r="N167" s="7"/>
    </row>
    <row r="168" spans="1:16" ht="13.5" thickBot="1" x14ac:dyDescent="0.35">
      <c r="A168" s="395" t="s">
        <v>12</v>
      </c>
      <c r="B168" s="398" t="s">
        <v>13</v>
      </c>
      <c r="C168" s="399"/>
      <c r="D168" s="400"/>
      <c r="E168" s="391" t="s">
        <v>14</v>
      </c>
      <c r="F168" s="393"/>
      <c r="G168" s="395" t="s">
        <v>25</v>
      </c>
      <c r="H168" s="395" t="s">
        <v>15</v>
      </c>
      <c r="I168" s="395" t="s">
        <v>16</v>
      </c>
      <c r="J168" s="395" t="s">
        <v>39</v>
      </c>
      <c r="K168" s="388" t="s">
        <v>17</v>
      </c>
      <c r="L168" s="390"/>
      <c r="M168" s="391" t="s">
        <v>3</v>
      </c>
      <c r="N168" s="392"/>
      <c r="O168" s="393"/>
      <c r="P168" s="394" t="s">
        <v>4</v>
      </c>
    </row>
    <row r="169" spans="1:16" ht="13.5" thickBot="1" x14ac:dyDescent="0.35">
      <c r="A169" s="397"/>
      <c r="B169" s="401"/>
      <c r="C169" s="402"/>
      <c r="D169" s="403"/>
      <c r="E169" s="395" t="s">
        <v>18</v>
      </c>
      <c r="F169" s="395"/>
      <c r="G169" s="397"/>
      <c r="H169" s="397"/>
      <c r="I169" s="397"/>
      <c r="J169" s="397"/>
      <c r="K169" s="395" t="s">
        <v>8</v>
      </c>
      <c r="L169" s="395" t="s">
        <v>9</v>
      </c>
      <c r="M169" s="395" t="s">
        <v>8</v>
      </c>
      <c r="N169" s="388" t="s">
        <v>9</v>
      </c>
      <c r="O169" s="390"/>
      <c r="P169" s="394"/>
    </row>
    <row r="170" spans="1:16" ht="13.5" thickBot="1" x14ac:dyDescent="0.35">
      <c r="A170" s="396"/>
      <c r="B170" s="404"/>
      <c r="C170" s="405"/>
      <c r="D170" s="406"/>
      <c r="E170" s="396"/>
      <c r="F170" s="396"/>
      <c r="G170" s="396"/>
      <c r="H170" s="396"/>
      <c r="I170" s="396"/>
      <c r="J170" s="396"/>
      <c r="K170" s="396"/>
      <c r="L170" s="396"/>
      <c r="M170" s="396"/>
      <c r="N170" s="8" t="s">
        <v>20</v>
      </c>
      <c r="O170" s="8" t="s">
        <v>10</v>
      </c>
      <c r="P170" s="394"/>
    </row>
    <row r="171" spans="1:16" ht="13.5" thickBot="1" x14ac:dyDescent="0.35">
      <c r="A171" s="9">
        <v>1</v>
      </c>
      <c r="B171" s="382">
        <v>2</v>
      </c>
      <c r="C171" s="407"/>
      <c r="D171" s="408"/>
      <c r="E171" s="10">
        <v>3</v>
      </c>
      <c r="F171" s="10">
        <v>4</v>
      </c>
      <c r="G171" s="10">
        <v>5</v>
      </c>
      <c r="H171" s="10">
        <v>6</v>
      </c>
      <c r="I171" s="10">
        <v>7</v>
      </c>
      <c r="J171" s="10">
        <v>8</v>
      </c>
      <c r="K171" s="10">
        <v>9</v>
      </c>
      <c r="L171" s="10">
        <v>10</v>
      </c>
      <c r="M171" s="10">
        <v>11</v>
      </c>
      <c r="N171" s="10">
        <v>12</v>
      </c>
      <c r="O171" s="10">
        <v>13</v>
      </c>
      <c r="P171" s="10">
        <v>14</v>
      </c>
    </row>
    <row r="172" spans="1:16" ht="13" x14ac:dyDescent="0.3">
      <c r="A172" s="11"/>
      <c r="B172" s="409"/>
      <c r="C172" s="410"/>
      <c r="D172" s="411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37"/>
    </row>
    <row r="173" spans="1:16" ht="13" x14ac:dyDescent="0.25">
      <c r="A173" s="39">
        <v>1</v>
      </c>
      <c r="B173" s="287" t="s">
        <v>86</v>
      </c>
      <c r="C173" s="288"/>
      <c r="D173" s="289"/>
      <c r="E173" s="40"/>
      <c r="F173" s="40"/>
      <c r="G173" s="41">
        <v>46100</v>
      </c>
      <c r="H173" s="40"/>
      <c r="I173" s="40"/>
      <c r="J173" s="71">
        <f>G173/G182*100</f>
        <v>3.0283124219930366</v>
      </c>
      <c r="K173" s="262"/>
      <c r="L173" s="72"/>
      <c r="M173" s="71">
        <f>J173*K173/100</f>
        <v>0</v>
      </c>
      <c r="N173" s="82"/>
      <c r="O173" s="71">
        <f>J173*L173/100</f>
        <v>0</v>
      </c>
      <c r="P173" s="140">
        <f>G173-N173</f>
        <v>46100</v>
      </c>
    </row>
    <row r="174" spans="1:16" x14ac:dyDescent="0.25">
      <c r="A174" s="39">
        <v>2</v>
      </c>
      <c r="B174" s="304" t="s">
        <v>149</v>
      </c>
      <c r="C174" s="305"/>
      <c r="D174" s="306"/>
      <c r="E174" s="31"/>
      <c r="F174" s="45"/>
      <c r="G174" s="46">
        <v>320800</v>
      </c>
      <c r="H174" s="47"/>
      <c r="I174" s="47"/>
      <c r="J174" s="71">
        <f>G174/G182*100</f>
        <v>21.073375812914669</v>
      </c>
      <c r="K174" s="262"/>
      <c r="L174" s="72"/>
      <c r="M174" s="71">
        <f>J174*K174/100</f>
        <v>0</v>
      </c>
      <c r="N174" s="82"/>
      <c r="O174" s="71">
        <f>J174*L174/100</f>
        <v>0</v>
      </c>
      <c r="P174" s="140">
        <f>G174-N174</f>
        <v>320800</v>
      </c>
    </row>
    <row r="175" spans="1:16" x14ac:dyDescent="0.25">
      <c r="A175" s="39">
        <v>3</v>
      </c>
      <c r="B175" s="304" t="s">
        <v>87</v>
      </c>
      <c r="C175" s="305"/>
      <c r="D175" s="306"/>
      <c r="E175" s="31"/>
      <c r="F175" s="45"/>
      <c r="G175" s="46">
        <v>505400</v>
      </c>
      <c r="H175" s="47"/>
      <c r="I175" s="47"/>
      <c r="J175" s="71">
        <f>G175/G182*100</f>
        <v>33.199763515732769</v>
      </c>
      <c r="K175" s="262"/>
      <c r="L175" s="72"/>
      <c r="M175" s="71">
        <f>J175*K175/100</f>
        <v>0</v>
      </c>
      <c r="N175" s="82"/>
      <c r="O175" s="71">
        <f>J175*L175/100</f>
        <v>0</v>
      </c>
      <c r="P175" s="140">
        <f>G175-N175</f>
        <v>505400</v>
      </c>
    </row>
    <row r="176" spans="1:16" x14ac:dyDescent="0.25">
      <c r="A176" s="39">
        <v>4</v>
      </c>
      <c r="B176" s="304" t="s">
        <v>150</v>
      </c>
      <c r="C176" s="305"/>
      <c r="D176" s="306"/>
      <c r="E176" s="31"/>
      <c r="F176" s="45"/>
      <c r="G176" s="46">
        <v>650000</v>
      </c>
      <c r="H176" s="47"/>
      <c r="I176" s="47"/>
      <c r="J176" s="71">
        <f>G176/G182*100</f>
        <v>42.698548249359519</v>
      </c>
      <c r="K176" s="262"/>
      <c r="L176" s="72"/>
      <c r="M176" s="71">
        <f>J176*K176/100</f>
        <v>0</v>
      </c>
      <c r="N176" s="82"/>
      <c r="O176" s="71">
        <f>J176*L176/100</f>
        <v>0</v>
      </c>
      <c r="P176" s="140">
        <f>G176-N176</f>
        <v>650000</v>
      </c>
    </row>
    <row r="177" spans="1:16" x14ac:dyDescent="0.25">
      <c r="A177" s="39"/>
      <c r="B177" s="428"/>
      <c r="C177" s="428"/>
      <c r="D177" s="428"/>
      <c r="E177" s="53"/>
      <c r="F177" s="45"/>
      <c r="G177" s="46"/>
      <c r="H177" s="47"/>
      <c r="I177" s="47"/>
      <c r="J177" s="71"/>
      <c r="K177" s="72"/>
      <c r="L177" s="72"/>
      <c r="M177" s="71"/>
      <c r="N177" s="82"/>
      <c r="O177" s="71"/>
      <c r="P177" s="140"/>
    </row>
    <row r="178" spans="1:16" x14ac:dyDescent="0.25">
      <c r="A178" s="151"/>
      <c r="B178" s="184"/>
      <c r="C178" s="152"/>
      <c r="D178" s="153"/>
      <c r="E178" s="159"/>
      <c r="F178" s="14"/>
      <c r="G178" s="15"/>
      <c r="H178" s="16"/>
      <c r="I178" s="16"/>
      <c r="J178" s="154"/>
      <c r="K178" s="155"/>
      <c r="L178" s="72"/>
      <c r="M178" s="154"/>
      <c r="N178" s="156"/>
      <c r="O178" s="154"/>
      <c r="P178" s="158"/>
    </row>
    <row r="179" spans="1:16" x14ac:dyDescent="0.25">
      <c r="A179" s="39"/>
      <c r="B179" s="287"/>
      <c r="C179" s="288"/>
      <c r="D179" s="289"/>
      <c r="E179" s="53"/>
      <c r="F179" s="45"/>
      <c r="G179" s="46"/>
      <c r="H179" s="47"/>
      <c r="I179" s="47"/>
      <c r="J179" s="71"/>
      <c r="K179" s="72"/>
      <c r="M179" s="71"/>
      <c r="N179" s="82"/>
      <c r="O179" s="71"/>
      <c r="P179" s="158"/>
    </row>
    <row r="180" spans="1:16" x14ac:dyDescent="0.25">
      <c r="A180" s="39"/>
      <c r="B180" s="287"/>
      <c r="C180" s="288"/>
      <c r="D180" s="289"/>
      <c r="E180" s="53"/>
      <c r="F180" s="45"/>
      <c r="G180" s="46"/>
      <c r="H180" s="47"/>
      <c r="I180" s="47"/>
      <c r="J180" s="71"/>
      <c r="K180" s="72"/>
      <c r="L180" s="72"/>
      <c r="M180" s="71"/>
      <c r="N180" s="82"/>
      <c r="O180" s="71"/>
      <c r="P180" s="158"/>
    </row>
    <row r="181" spans="1:16" ht="13" thickBot="1" x14ac:dyDescent="0.3">
      <c r="A181" s="25"/>
      <c r="B181" s="425"/>
      <c r="C181" s="426"/>
      <c r="D181" s="427"/>
      <c r="E181" s="26"/>
      <c r="F181" s="14"/>
      <c r="G181" s="15"/>
      <c r="H181" s="16"/>
      <c r="I181" s="16"/>
      <c r="J181" s="17"/>
      <c r="K181" s="18"/>
      <c r="L181" s="18"/>
      <c r="M181" s="19"/>
      <c r="N181" s="84"/>
      <c r="O181" s="19"/>
      <c r="P181" s="160"/>
    </row>
    <row r="182" spans="1:16" ht="13.5" thickBot="1" x14ac:dyDescent="0.35">
      <c r="A182" s="388" t="s">
        <v>21</v>
      </c>
      <c r="B182" s="389"/>
      <c r="C182" s="389"/>
      <c r="D182" s="389"/>
      <c r="E182" s="389"/>
      <c r="F182" s="390"/>
      <c r="G182" s="20">
        <f>SUM(G173:G177)</f>
        <v>1522300</v>
      </c>
      <c r="H182" s="21"/>
      <c r="I182" s="22"/>
      <c r="J182" s="4">
        <f>SUM(J173:J177)</f>
        <v>100</v>
      </c>
      <c r="K182" s="189">
        <f>SUM(K173:K177)/4</f>
        <v>0</v>
      </c>
      <c r="L182" s="189">
        <f>N182/G182*100</f>
        <v>0</v>
      </c>
      <c r="M182" s="5">
        <f>SUM(M173:M177)</f>
        <v>0</v>
      </c>
      <c r="N182" s="85">
        <f>SUM(N173:N177)</f>
        <v>0</v>
      </c>
      <c r="O182" s="4">
        <f>SUM(O173:O177)</f>
        <v>0</v>
      </c>
      <c r="P182" s="205">
        <f>SUM(P173:P177)</f>
        <v>1522300</v>
      </c>
    </row>
    <row r="184" spans="1:16" x14ac:dyDescent="0.25">
      <c r="L184" s="162" t="str">
        <f>L23</f>
        <v>Benteng, 30 Mei   2025</v>
      </c>
    </row>
    <row r="186" spans="1:16" x14ac:dyDescent="0.25">
      <c r="L186" s="1" t="s">
        <v>22</v>
      </c>
    </row>
    <row r="189" spans="1:16" ht="14.5" x14ac:dyDescent="0.35">
      <c r="D189" s="200"/>
    </row>
    <row r="190" spans="1:16" ht="14.5" x14ac:dyDescent="0.35">
      <c r="D190" s="200"/>
      <c r="L190" s="2" t="str">
        <f>L55</f>
        <v>NUR SURYA NINGRAT, SE</v>
      </c>
      <c r="M190" s="2"/>
      <c r="O190" s="2"/>
    </row>
    <row r="191" spans="1:16" ht="14.5" x14ac:dyDescent="0.35">
      <c r="D191" s="200"/>
      <c r="L191" s="162" t="s">
        <v>51</v>
      </c>
      <c r="M191" s="2"/>
      <c r="O191" s="2"/>
    </row>
    <row r="192" spans="1:16" ht="14.5" x14ac:dyDescent="0.35">
      <c r="D192" s="200"/>
      <c r="L192" s="162"/>
      <c r="M192" s="2"/>
      <c r="O192" s="2"/>
    </row>
    <row r="193" spans="1:16" ht="14.5" x14ac:dyDescent="0.35">
      <c r="D193" s="200"/>
      <c r="L193" s="162"/>
      <c r="M193" s="2"/>
      <c r="O193" s="2"/>
    </row>
    <row r="194" spans="1:16" ht="13" x14ac:dyDescent="0.3">
      <c r="A194" s="6" t="s">
        <v>26</v>
      </c>
      <c r="B194" s="6" t="s">
        <v>30</v>
      </c>
      <c r="C194" s="6" t="s">
        <v>176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6" ht="13" x14ac:dyDescent="0.3">
      <c r="A195" s="6" t="s">
        <v>32</v>
      </c>
      <c r="B195" s="6" t="s">
        <v>30</v>
      </c>
      <c r="C195" s="6" t="s">
        <v>31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6" ht="13" thickBot="1" x14ac:dyDescent="0.3">
      <c r="E196" s="7"/>
      <c r="F196" s="7"/>
      <c r="G196" s="7"/>
      <c r="H196" s="7"/>
      <c r="I196" s="7"/>
      <c r="J196" s="7"/>
      <c r="K196" s="7"/>
      <c r="L196" s="7"/>
      <c r="M196" s="161">
        <f>M129</f>
        <v>0</v>
      </c>
      <c r="N196" s="7"/>
    </row>
    <row r="197" spans="1:16" ht="13.5" thickBot="1" x14ac:dyDescent="0.35">
      <c r="A197" s="395" t="s">
        <v>12</v>
      </c>
      <c r="B197" s="398" t="s">
        <v>13</v>
      </c>
      <c r="C197" s="399"/>
      <c r="D197" s="400"/>
      <c r="E197" s="391" t="s">
        <v>14</v>
      </c>
      <c r="F197" s="393"/>
      <c r="G197" s="395" t="s">
        <v>25</v>
      </c>
      <c r="H197" s="395" t="s">
        <v>15</v>
      </c>
      <c r="I197" s="395" t="s">
        <v>16</v>
      </c>
      <c r="J197" s="395" t="s">
        <v>39</v>
      </c>
      <c r="K197" s="388" t="s">
        <v>17</v>
      </c>
      <c r="L197" s="390"/>
      <c r="M197" s="391" t="s">
        <v>3</v>
      </c>
      <c r="N197" s="392"/>
      <c r="O197" s="393"/>
      <c r="P197" s="394" t="s">
        <v>4</v>
      </c>
    </row>
    <row r="198" spans="1:16" ht="13.5" thickBot="1" x14ac:dyDescent="0.35">
      <c r="A198" s="397"/>
      <c r="B198" s="401"/>
      <c r="C198" s="402"/>
      <c r="D198" s="403"/>
      <c r="E198" s="395" t="s">
        <v>18</v>
      </c>
      <c r="F198" s="395"/>
      <c r="G198" s="397"/>
      <c r="H198" s="397"/>
      <c r="I198" s="397"/>
      <c r="J198" s="397"/>
      <c r="K198" s="395" t="s">
        <v>8</v>
      </c>
      <c r="L198" s="395" t="s">
        <v>9</v>
      </c>
      <c r="M198" s="395" t="s">
        <v>8</v>
      </c>
      <c r="N198" s="388" t="s">
        <v>9</v>
      </c>
      <c r="O198" s="390"/>
      <c r="P198" s="394"/>
    </row>
    <row r="199" spans="1:16" ht="13.5" thickBot="1" x14ac:dyDescent="0.35">
      <c r="A199" s="396"/>
      <c r="B199" s="404"/>
      <c r="C199" s="405"/>
      <c r="D199" s="406"/>
      <c r="E199" s="396"/>
      <c r="F199" s="396"/>
      <c r="G199" s="396"/>
      <c r="H199" s="396"/>
      <c r="I199" s="396"/>
      <c r="J199" s="396"/>
      <c r="K199" s="396"/>
      <c r="L199" s="396"/>
      <c r="M199" s="396"/>
      <c r="N199" s="8" t="s">
        <v>20</v>
      </c>
      <c r="O199" s="8" t="s">
        <v>10</v>
      </c>
      <c r="P199" s="394"/>
    </row>
    <row r="200" spans="1:16" ht="13.5" thickBot="1" x14ac:dyDescent="0.35">
      <c r="A200" s="9">
        <v>1</v>
      </c>
      <c r="B200" s="382">
        <v>2</v>
      </c>
      <c r="C200" s="407"/>
      <c r="D200" s="408"/>
      <c r="E200" s="10">
        <v>3</v>
      </c>
      <c r="F200" s="10">
        <v>4</v>
      </c>
      <c r="G200" s="10">
        <v>5</v>
      </c>
      <c r="H200" s="10">
        <v>6</v>
      </c>
      <c r="I200" s="10">
        <v>7</v>
      </c>
      <c r="J200" s="10">
        <v>8</v>
      </c>
      <c r="K200" s="10">
        <v>9</v>
      </c>
      <c r="L200" s="10">
        <v>10</v>
      </c>
      <c r="M200" s="10">
        <v>11</v>
      </c>
      <c r="N200" s="10">
        <v>12</v>
      </c>
      <c r="O200" s="10">
        <v>13</v>
      </c>
      <c r="P200" s="10">
        <v>14</v>
      </c>
    </row>
    <row r="201" spans="1:16" ht="13" x14ac:dyDescent="0.3">
      <c r="A201" s="11"/>
      <c r="B201" s="409"/>
      <c r="C201" s="410"/>
      <c r="D201" s="411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37"/>
    </row>
    <row r="202" spans="1:16" ht="13" x14ac:dyDescent="0.25">
      <c r="A202" s="39">
        <v>1</v>
      </c>
      <c r="B202" s="344" t="s">
        <v>86</v>
      </c>
      <c r="C202" s="345"/>
      <c r="D202" s="346"/>
      <c r="E202" s="40"/>
      <c r="F202" s="40"/>
      <c r="G202" s="41">
        <v>310100</v>
      </c>
      <c r="H202" s="40"/>
      <c r="I202" s="40"/>
      <c r="J202" s="71">
        <f>G202/G211*100</f>
        <v>19.282427558761349</v>
      </c>
      <c r="K202" s="262"/>
      <c r="L202" s="72"/>
      <c r="M202" s="71">
        <f>J202*K202/100</f>
        <v>0</v>
      </c>
      <c r="N202" s="82"/>
      <c r="O202" s="71">
        <f>J202*L202/100</f>
        <v>0</v>
      </c>
      <c r="P202" s="140">
        <f>G202-N202</f>
        <v>310100</v>
      </c>
    </row>
    <row r="203" spans="1:16" x14ac:dyDescent="0.25">
      <c r="A203" s="39">
        <v>2</v>
      </c>
      <c r="B203" s="344" t="s">
        <v>149</v>
      </c>
      <c r="C203" s="345"/>
      <c r="D203" s="346"/>
      <c r="E203" s="31"/>
      <c r="F203" s="45"/>
      <c r="G203" s="46">
        <v>160400</v>
      </c>
      <c r="H203" s="47"/>
      <c r="I203" s="47"/>
      <c r="J203" s="71">
        <f>G203/G211*100</f>
        <v>9.9738838452928746</v>
      </c>
      <c r="K203" s="262"/>
      <c r="L203" s="72"/>
      <c r="M203" s="71">
        <f>J203*K203/100</f>
        <v>0</v>
      </c>
      <c r="N203" s="82"/>
      <c r="O203" s="71">
        <f>J203*L203/100</f>
        <v>0</v>
      </c>
      <c r="P203" s="140">
        <f>G203-N203</f>
        <v>160400</v>
      </c>
    </row>
    <row r="204" spans="1:16" x14ac:dyDescent="0.25">
      <c r="A204" s="39">
        <v>3</v>
      </c>
      <c r="B204" s="344" t="s">
        <v>87</v>
      </c>
      <c r="C204" s="345"/>
      <c r="D204" s="346"/>
      <c r="E204" s="31"/>
      <c r="F204" s="45"/>
      <c r="G204" s="46">
        <v>812700</v>
      </c>
      <c r="H204" s="47"/>
      <c r="I204" s="47"/>
      <c r="J204" s="71">
        <f>G204/G211*100</f>
        <v>50.534759358288774</v>
      </c>
      <c r="K204" s="262"/>
      <c r="L204" s="72"/>
      <c r="M204" s="71">
        <f>J204*K204/100</f>
        <v>0</v>
      </c>
      <c r="N204" s="82"/>
      <c r="O204" s="71">
        <f>J204*L204/100</f>
        <v>0</v>
      </c>
      <c r="P204" s="140">
        <f>G204-N204</f>
        <v>812700</v>
      </c>
    </row>
    <row r="205" spans="1:16" x14ac:dyDescent="0.25">
      <c r="A205" s="39">
        <v>4</v>
      </c>
      <c r="B205" s="344" t="s">
        <v>150</v>
      </c>
      <c r="C205" s="345"/>
      <c r="D205" s="346"/>
      <c r="E205" s="31"/>
      <c r="F205" s="45"/>
      <c r="G205" s="46">
        <v>325000</v>
      </c>
      <c r="H205" s="47"/>
      <c r="I205" s="47"/>
      <c r="J205" s="71">
        <f>G205/G211*100</f>
        <v>20.20892923765701</v>
      </c>
      <c r="K205" s="262"/>
      <c r="L205" s="72"/>
      <c r="M205" s="71">
        <f>J205*K205/100</f>
        <v>0</v>
      </c>
      <c r="N205" s="82"/>
      <c r="O205" s="71">
        <f>J205*L205/100</f>
        <v>0</v>
      </c>
      <c r="P205" s="140">
        <f>G205-N205</f>
        <v>325000</v>
      </c>
    </row>
    <row r="206" spans="1:16" x14ac:dyDescent="0.25">
      <c r="A206" s="39"/>
      <c r="B206" s="428"/>
      <c r="C206" s="428"/>
      <c r="D206" s="428"/>
      <c r="E206" s="53"/>
      <c r="F206" s="45"/>
      <c r="G206" s="46"/>
      <c r="H206" s="47"/>
      <c r="I206" s="47"/>
      <c r="J206" s="71"/>
      <c r="K206" s="72"/>
      <c r="L206" s="72"/>
      <c r="M206" s="71"/>
      <c r="N206" s="82"/>
      <c r="O206" s="71"/>
      <c r="P206" s="140"/>
    </row>
    <row r="207" spans="1:16" x14ac:dyDescent="0.25">
      <c r="A207" s="151"/>
      <c r="B207" s="184"/>
      <c r="C207" s="152"/>
      <c r="D207" s="153"/>
      <c r="E207" s="159"/>
      <c r="F207" s="14"/>
      <c r="G207" s="15"/>
      <c r="H207" s="16"/>
      <c r="I207" s="16"/>
      <c r="J207" s="154"/>
      <c r="K207" s="155"/>
      <c r="L207" s="72"/>
      <c r="M207" s="154"/>
      <c r="N207" s="156"/>
      <c r="O207" s="154"/>
      <c r="P207" s="158"/>
    </row>
    <row r="208" spans="1:16" x14ac:dyDescent="0.25">
      <c r="A208" s="39"/>
      <c r="B208" s="344"/>
      <c r="C208" s="345"/>
      <c r="D208" s="346"/>
      <c r="E208" s="53"/>
      <c r="F208" s="45"/>
      <c r="G208" s="46"/>
      <c r="H208" s="47"/>
      <c r="I208" s="47"/>
      <c r="J208" s="71"/>
      <c r="K208" s="72"/>
      <c r="M208" s="71"/>
      <c r="N208" s="82"/>
      <c r="O208" s="71"/>
      <c r="P208" s="158"/>
    </row>
    <row r="209" spans="1:16" x14ac:dyDescent="0.25">
      <c r="A209" s="39"/>
      <c r="B209" s="344"/>
      <c r="C209" s="345"/>
      <c r="D209" s="346"/>
      <c r="E209" s="53"/>
      <c r="F209" s="45"/>
      <c r="G209" s="46"/>
      <c r="H209" s="47"/>
      <c r="I209" s="47"/>
      <c r="J209" s="71"/>
      <c r="K209" s="72"/>
      <c r="L209" s="72"/>
      <c r="M209" s="71"/>
      <c r="N209" s="82"/>
      <c r="O209" s="71"/>
      <c r="P209" s="158"/>
    </row>
    <row r="210" spans="1:16" ht="13" thickBot="1" x14ac:dyDescent="0.3">
      <c r="A210" s="25"/>
      <c r="B210" s="425"/>
      <c r="C210" s="426"/>
      <c r="D210" s="427"/>
      <c r="E210" s="26"/>
      <c r="F210" s="14"/>
      <c r="G210" s="15"/>
      <c r="H210" s="16"/>
      <c r="I210" s="16"/>
      <c r="J210" s="17"/>
      <c r="K210" s="18"/>
      <c r="L210" s="18"/>
      <c r="M210" s="19"/>
      <c r="N210" s="84"/>
      <c r="O210" s="19"/>
      <c r="P210" s="160"/>
    </row>
    <row r="211" spans="1:16" ht="13.5" thickBot="1" x14ac:dyDescent="0.35">
      <c r="A211" s="388"/>
      <c r="B211" s="389"/>
      <c r="C211" s="389"/>
      <c r="D211" s="389"/>
      <c r="E211" s="389"/>
      <c r="F211" s="390"/>
      <c r="G211" s="20">
        <f>SUM(G202:G206)</f>
        <v>1608200</v>
      </c>
      <c r="H211" s="21"/>
      <c r="I211" s="22"/>
      <c r="J211" s="4">
        <f>SUM(J202:J206)</f>
        <v>100</v>
      </c>
      <c r="K211" s="189">
        <f>SUM(K202:K206)/4</f>
        <v>0</v>
      </c>
      <c r="L211" s="189">
        <f>N211/G211*100</f>
        <v>0</v>
      </c>
      <c r="M211" s="5">
        <f>SUM(M202:M206)</f>
        <v>0</v>
      </c>
      <c r="N211" s="85">
        <f>SUM(N202:N206)</f>
        <v>0</v>
      </c>
      <c r="O211" s="4">
        <f>SUM(O202:O206)</f>
        <v>0</v>
      </c>
      <c r="P211" s="205">
        <f>SUM(P202:P206)</f>
        <v>1608200</v>
      </c>
    </row>
    <row r="213" spans="1:16" x14ac:dyDescent="0.25">
      <c r="L213" s="162" t="str">
        <f>L23</f>
        <v>Benteng, 30 Mei   2025</v>
      </c>
    </row>
    <row r="215" spans="1:16" x14ac:dyDescent="0.25">
      <c r="L215" s="1" t="s">
        <v>22</v>
      </c>
    </row>
    <row r="218" spans="1:16" ht="14.5" x14ac:dyDescent="0.35">
      <c r="D218" s="200"/>
    </row>
    <row r="219" spans="1:16" ht="14.5" x14ac:dyDescent="0.35">
      <c r="D219" s="200"/>
      <c r="L219" s="2" t="str">
        <f>L55</f>
        <v>NUR SURYA NINGRAT, SE</v>
      </c>
      <c r="M219" s="2"/>
      <c r="O219" s="2"/>
    </row>
    <row r="220" spans="1:16" ht="14.5" x14ac:dyDescent="0.35">
      <c r="D220" s="200"/>
      <c r="L220" s="162" t="s">
        <v>51</v>
      </c>
      <c r="M220" s="2"/>
      <c r="O220" s="2"/>
    </row>
    <row r="221" spans="1:16" ht="14.5" x14ac:dyDescent="0.35">
      <c r="D221" s="200"/>
      <c r="L221" s="162"/>
      <c r="M221" s="2"/>
      <c r="O221" s="2"/>
    </row>
    <row r="222" spans="1:16" ht="14.5" x14ac:dyDescent="0.35">
      <c r="D222" s="200"/>
      <c r="L222" s="162"/>
      <c r="M222" s="2"/>
      <c r="O222" s="2"/>
    </row>
    <row r="223" spans="1:16" ht="14.5" x14ac:dyDescent="0.35">
      <c r="D223" s="200"/>
      <c r="L223" s="162"/>
      <c r="M223" s="2"/>
      <c r="O223" s="2"/>
    </row>
    <row r="224" spans="1:16" ht="14.5" x14ac:dyDescent="0.35">
      <c r="D224" s="200"/>
      <c r="L224" s="162"/>
      <c r="M224" s="2"/>
      <c r="O224" s="2"/>
    </row>
    <row r="225" spans="4:15" ht="14.5" x14ac:dyDescent="0.35">
      <c r="D225" s="200"/>
      <c r="L225" s="162"/>
      <c r="M225" s="2"/>
      <c r="O225" s="2"/>
    </row>
    <row r="226" spans="4:15" ht="14.5" x14ac:dyDescent="0.35">
      <c r="D226" s="200"/>
      <c r="L226" s="162"/>
      <c r="M226" s="2"/>
      <c r="O226" s="2"/>
    </row>
    <row r="227" spans="4:15" ht="14.5" x14ac:dyDescent="0.35">
      <c r="D227" s="200"/>
      <c r="L227" s="162"/>
      <c r="M227" s="2"/>
      <c r="O227" s="2"/>
    </row>
    <row r="228" spans="4:15" ht="14.5" x14ac:dyDescent="0.35">
      <c r="D228" s="200"/>
      <c r="L228" s="162"/>
      <c r="M228" s="2"/>
      <c r="O228" s="2"/>
    </row>
    <row r="229" spans="4:15" ht="14.5" x14ac:dyDescent="0.35">
      <c r="D229" s="200"/>
      <c r="L229" s="162"/>
      <c r="M229" s="2"/>
      <c r="O229" s="2"/>
    </row>
    <row r="230" spans="4:15" ht="14.5" x14ac:dyDescent="0.35">
      <c r="D230" s="200"/>
      <c r="L230" s="2"/>
      <c r="M230" s="2"/>
      <c r="O230" s="2"/>
    </row>
    <row r="231" spans="4:15" ht="14.5" x14ac:dyDescent="0.35">
      <c r="D231" s="200"/>
      <c r="L231" s="2"/>
      <c r="M231" s="2"/>
      <c r="O231" s="2"/>
    </row>
    <row r="232" spans="4:15" x14ac:dyDescent="0.25">
      <c r="L232" s="162" t="s">
        <v>48</v>
      </c>
      <c r="M232" s="2"/>
      <c r="O232" s="2"/>
    </row>
    <row r="233" spans="4:15" x14ac:dyDescent="0.25">
      <c r="M233" s="2"/>
      <c r="O233" s="2"/>
    </row>
    <row r="234" spans="4:15" x14ac:dyDescent="0.25">
      <c r="L234" s="2"/>
      <c r="M234" s="2"/>
      <c r="O234" s="2"/>
    </row>
    <row r="235" spans="4:15" x14ac:dyDescent="0.25">
      <c r="L235" s="2"/>
      <c r="M235" s="2"/>
      <c r="O235" s="2"/>
    </row>
    <row r="236" spans="4:15" x14ac:dyDescent="0.25">
      <c r="L236" s="2"/>
      <c r="M236" s="2"/>
      <c r="O236" s="2"/>
    </row>
    <row r="237" spans="4:15" x14ac:dyDescent="0.25">
      <c r="L237" s="2"/>
      <c r="M237" s="2"/>
      <c r="O237" s="2"/>
    </row>
    <row r="238" spans="4:15" x14ac:dyDescent="0.25">
      <c r="L238" s="2"/>
      <c r="M238" s="2"/>
      <c r="O238" s="2"/>
    </row>
    <row r="239" spans="4:15" x14ac:dyDescent="0.25">
      <c r="L239" s="2"/>
      <c r="M239" s="2"/>
      <c r="O239" s="2"/>
    </row>
    <row r="240" spans="4:15" x14ac:dyDescent="0.25">
      <c r="L240" s="2"/>
      <c r="M240" s="2"/>
      <c r="O240" s="2"/>
    </row>
    <row r="241" spans="12:15" x14ac:dyDescent="0.25">
      <c r="L241" s="2"/>
      <c r="M241" s="2"/>
      <c r="O241" s="2"/>
    </row>
    <row r="242" spans="12:15" x14ac:dyDescent="0.25">
      <c r="L242" s="2"/>
      <c r="M242" s="2"/>
      <c r="O242" s="2"/>
    </row>
    <row r="243" spans="12:15" x14ac:dyDescent="0.25">
      <c r="L243" s="2"/>
      <c r="M243" s="2"/>
      <c r="O243" s="2"/>
    </row>
    <row r="244" spans="12:15" x14ac:dyDescent="0.25">
      <c r="L244" s="2"/>
      <c r="M244" s="2"/>
      <c r="O244" s="2"/>
    </row>
    <row r="245" spans="12:15" x14ac:dyDescent="0.25">
      <c r="L245" s="2"/>
      <c r="M245" s="2"/>
      <c r="O245" s="2"/>
    </row>
    <row r="246" spans="12:15" x14ac:dyDescent="0.25">
      <c r="L246" s="2"/>
      <c r="M246" s="2"/>
      <c r="O246" s="2"/>
    </row>
    <row r="247" spans="12:15" x14ac:dyDescent="0.25">
      <c r="L247" s="2"/>
      <c r="M247" s="2"/>
      <c r="O247" s="2"/>
    </row>
    <row r="248" spans="12:15" x14ac:dyDescent="0.25">
      <c r="L248" s="2"/>
      <c r="M248" s="2"/>
      <c r="O248" s="2"/>
    </row>
    <row r="249" spans="12:15" x14ac:dyDescent="0.25">
      <c r="L249" s="2"/>
      <c r="M249" s="2"/>
      <c r="O249" s="2"/>
    </row>
    <row r="250" spans="12:15" x14ac:dyDescent="0.25">
      <c r="M250" s="2"/>
      <c r="O250" s="2"/>
    </row>
    <row r="251" spans="12:15" x14ac:dyDescent="0.25">
      <c r="L251" s="2"/>
      <c r="M251" s="2"/>
      <c r="O251" s="2"/>
    </row>
  </sheetData>
  <mergeCells count="147">
    <mergeCell ref="P168:P170"/>
    <mergeCell ref="E169:E170"/>
    <mergeCell ref="F169:F170"/>
    <mergeCell ref="K169:K170"/>
    <mergeCell ref="L169:L170"/>
    <mergeCell ref="M169:M170"/>
    <mergeCell ref="N169:O169"/>
    <mergeCell ref="H168:H170"/>
    <mergeCell ref="I168:I170"/>
    <mergeCell ref="J168:J170"/>
    <mergeCell ref="K168:L168"/>
    <mergeCell ref="M168:O168"/>
    <mergeCell ref="A147:F147"/>
    <mergeCell ref="A168:A170"/>
    <mergeCell ref="B168:D170"/>
    <mergeCell ref="E168:F168"/>
    <mergeCell ref="G168:G170"/>
    <mergeCell ref="B138:D138"/>
    <mergeCell ref="B139:D139"/>
    <mergeCell ref="B146:D146"/>
    <mergeCell ref="A182:F182"/>
    <mergeCell ref="B171:D171"/>
    <mergeCell ref="B172:D172"/>
    <mergeCell ref="B177:D177"/>
    <mergeCell ref="B181:D181"/>
    <mergeCell ref="I135:I137"/>
    <mergeCell ref="J135:J137"/>
    <mergeCell ref="K135:L135"/>
    <mergeCell ref="M135:O135"/>
    <mergeCell ref="P135:P137"/>
    <mergeCell ref="K136:K137"/>
    <mergeCell ref="L136:L137"/>
    <mergeCell ref="M136:M137"/>
    <mergeCell ref="N136:O136"/>
    <mergeCell ref="M102:M103"/>
    <mergeCell ref="K101:L101"/>
    <mergeCell ref="M101:O101"/>
    <mergeCell ref="P101:P103"/>
    <mergeCell ref="K102:K103"/>
    <mergeCell ref="N102:O102"/>
    <mergeCell ref="H101:H103"/>
    <mergeCell ref="I101:I103"/>
    <mergeCell ref="A135:A137"/>
    <mergeCell ref="B135:D137"/>
    <mergeCell ref="E135:F135"/>
    <mergeCell ref="G135:G137"/>
    <mergeCell ref="H135:H137"/>
    <mergeCell ref="E136:E137"/>
    <mergeCell ref="F136:F137"/>
    <mergeCell ref="A101:A103"/>
    <mergeCell ref="B101:D103"/>
    <mergeCell ref="E101:F101"/>
    <mergeCell ref="G101:G103"/>
    <mergeCell ref="E102:E103"/>
    <mergeCell ref="B104:D104"/>
    <mergeCell ref="B105:D105"/>
    <mergeCell ref="B113:D113"/>
    <mergeCell ref="A114:F114"/>
    <mergeCell ref="A81:F81"/>
    <mergeCell ref="B72:D72"/>
    <mergeCell ref="B73:D73"/>
    <mergeCell ref="B80:D80"/>
    <mergeCell ref="I69:I71"/>
    <mergeCell ref="J69:J71"/>
    <mergeCell ref="K69:L69"/>
    <mergeCell ref="J101:J103"/>
    <mergeCell ref="L102:L103"/>
    <mergeCell ref="F102:F103"/>
    <mergeCell ref="M69:O69"/>
    <mergeCell ref="P69:P71"/>
    <mergeCell ref="K70:K71"/>
    <mergeCell ref="L70:L71"/>
    <mergeCell ref="M70:M71"/>
    <mergeCell ref="N70:O70"/>
    <mergeCell ref="A69:A71"/>
    <mergeCell ref="B69:D71"/>
    <mergeCell ref="E69:F69"/>
    <mergeCell ref="G69:G71"/>
    <mergeCell ref="H69:H71"/>
    <mergeCell ref="E70:E71"/>
    <mergeCell ref="F70:F71"/>
    <mergeCell ref="E35:F35"/>
    <mergeCell ref="G35:G37"/>
    <mergeCell ref="H35:H37"/>
    <mergeCell ref="I35:I37"/>
    <mergeCell ref="A1:O1"/>
    <mergeCell ref="A2:O2"/>
    <mergeCell ref="A3:O3"/>
    <mergeCell ref="A35:A37"/>
    <mergeCell ref="B35:D37"/>
    <mergeCell ref="K35:L35"/>
    <mergeCell ref="M35:O35"/>
    <mergeCell ref="K36:K37"/>
    <mergeCell ref="L36:L37"/>
    <mergeCell ref="M36:M37"/>
    <mergeCell ref="F36:F37"/>
    <mergeCell ref="M9:O9"/>
    <mergeCell ref="A9:A11"/>
    <mergeCell ref="B9:D11"/>
    <mergeCell ref="E9:F9"/>
    <mergeCell ref="B19:D19"/>
    <mergeCell ref="A21:F21"/>
    <mergeCell ref="B44:D44"/>
    <mergeCell ref="E36:E37"/>
    <mergeCell ref="A47:F47"/>
    <mergeCell ref="B45:D45"/>
    <mergeCell ref="B12:D12"/>
    <mergeCell ref="B13:D13"/>
    <mergeCell ref="B18:D18"/>
    <mergeCell ref="P9:P11"/>
    <mergeCell ref="E10:E11"/>
    <mergeCell ref="F10:F11"/>
    <mergeCell ref="K10:K11"/>
    <mergeCell ref="L10:L11"/>
    <mergeCell ref="M10:M11"/>
    <mergeCell ref="N10:O10"/>
    <mergeCell ref="G9:G11"/>
    <mergeCell ref="H9:H11"/>
    <mergeCell ref="I9:I11"/>
    <mergeCell ref="J9:J11"/>
    <mergeCell ref="K9:L9"/>
    <mergeCell ref="P35:P37"/>
    <mergeCell ref="N36:O36"/>
    <mergeCell ref="B38:D38"/>
    <mergeCell ref="J35:J37"/>
    <mergeCell ref="B39:D39"/>
    <mergeCell ref="B206:D206"/>
    <mergeCell ref="B210:D210"/>
    <mergeCell ref="A211:F211"/>
    <mergeCell ref="P197:P199"/>
    <mergeCell ref="E198:E199"/>
    <mergeCell ref="F198:F199"/>
    <mergeCell ref="K198:K199"/>
    <mergeCell ref="L198:L199"/>
    <mergeCell ref="M198:M199"/>
    <mergeCell ref="N198:O198"/>
    <mergeCell ref="B200:D200"/>
    <mergeCell ref="B201:D201"/>
    <mergeCell ref="A197:A199"/>
    <mergeCell ref="B197:D199"/>
    <mergeCell ref="E197:F197"/>
    <mergeCell ref="G197:G199"/>
    <mergeCell ref="H197:H199"/>
    <mergeCell ref="I197:I199"/>
    <mergeCell ref="J197:J199"/>
    <mergeCell ref="K197:L197"/>
    <mergeCell ref="M197:O197"/>
  </mergeCells>
  <pageMargins left="0.70866141732283505" right="0.70866141732283505" top="0.74803040244969399" bottom="0.74803040244969399" header="0.31496062992126" footer="0.31496062992126"/>
  <pageSetup paperSize="5" scale="93" orientation="landscape" horizontalDpi="360" verticalDpi="360" r:id="rId1"/>
  <headerFooter alignWithMargins="0"/>
  <rowBreaks count="4" manualBreakCount="4">
    <brk id="31" max="16383" man="1"/>
    <brk id="97" max="15" man="1"/>
    <brk id="130" max="16383" man="1"/>
    <brk id="1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A1:O90"/>
  <sheetViews>
    <sheetView tabSelected="1" view="pageBreakPreview" topLeftCell="C52" zoomScaleNormal="90" zoomScaleSheetLayoutView="100" workbookViewId="0">
      <selection activeCell="D27" sqref="D27"/>
    </sheetView>
  </sheetViews>
  <sheetFormatPr defaultColWidth="9.1796875" defaultRowHeight="10" x14ac:dyDescent="0.2"/>
  <cols>
    <col min="1" max="1" width="3.54296875" style="87" customWidth="1"/>
    <col min="2" max="2" width="28.26953125" style="87" customWidth="1"/>
    <col min="3" max="3" width="2.81640625" style="88" customWidth="1"/>
    <col min="4" max="4" width="47.26953125" style="91" customWidth="1"/>
    <col min="5" max="5" width="11.453125" style="87" customWidth="1"/>
    <col min="6" max="6" width="8.36328125" style="87" customWidth="1"/>
    <col min="7" max="7" width="7.54296875" style="87" customWidth="1"/>
    <col min="8" max="8" width="8.7265625" style="87" customWidth="1"/>
    <col min="9" max="9" width="6.54296875" style="88" customWidth="1"/>
    <col min="10" max="10" width="11.453125" style="179" customWidth="1"/>
    <col min="11" max="11" width="6.54296875" style="88" customWidth="1"/>
    <col min="12" max="12" width="11.453125" style="196" customWidth="1"/>
    <col min="13" max="13" width="9.54296875" style="87" customWidth="1"/>
    <col min="14" max="14" width="10.7265625" style="87" customWidth="1"/>
    <col min="15" max="15" width="7.7265625" style="87" customWidth="1"/>
    <col min="16" max="16384" width="9.1796875" style="87"/>
  </cols>
  <sheetData>
    <row r="1" spans="1:15" ht="12" customHeight="1" x14ac:dyDescent="0.25">
      <c r="A1" s="492" t="s">
        <v>41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</row>
    <row r="2" spans="1:15" ht="12" customHeight="1" x14ac:dyDescent="0.25">
      <c r="A2" s="492" t="s">
        <v>24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</row>
    <row r="3" spans="1:15" ht="12" customHeight="1" x14ac:dyDescent="0.25">
      <c r="A3" s="492" t="s">
        <v>212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</row>
    <row r="4" spans="1:15" ht="12" customHeight="1" x14ac:dyDescent="0.25">
      <c r="A4" s="89" t="s">
        <v>80</v>
      </c>
      <c r="B4" s="89"/>
      <c r="C4" s="128"/>
      <c r="D4" s="90"/>
      <c r="E4" s="89"/>
      <c r="F4" s="89"/>
    </row>
    <row r="5" spans="1:15" ht="12" customHeight="1" x14ac:dyDescent="0.25">
      <c r="A5" s="89" t="s">
        <v>49</v>
      </c>
      <c r="B5" s="89"/>
      <c r="C5" s="128"/>
      <c r="L5" s="201" t="str">
        <f>'B'' IDA'!M8</f>
        <v>Keadaan  Mei 2025</v>
      </c>
    </row>
    <row r="6" spans="1:15" ht="3" customHeight="1" x14ac:dyDescent="0.25">
      <c r="A6" s="89"/>
      <c r="B6" s="89"/>
      <c r="C6" s="128"/>
      <c r="L6" s="197"/>
    </row>
    <row r="7" spans="1:15" ht="12" customHeight="1" x14ac:dyDescent="0.2">
      <c r="A7" s="493" t="s">
        <v>0</v>
      </c>
      <c r="B7" s="493" t="s">
        <v>1</v>
      </c>
      <c r="C7" s="495" t="s">
        <v>2</v>
      </c>
      <c r="D7" s="496"/>
      <c r="E7" s="493" t="s">
        <v>40</v>
      </c>
      <c r="F7" s="493" t="s">
        <v>23</v>
      </c>
      <c r="G7" s="493" t="s">
        <v>28</v>
      </c>
      <c r="H7" s="493"/>
      <c r="I7" s="495" t="s">
        <v>27</v>
      </c>
      <c r="J7" s="501"/>
      <c r="K7" s="496"/>
      <c r="L7" s="493" t="s">
        <v>4</v>
      </c>
      <c r="M7" s="493" t="s">
        <v>5</v>
      </c>
      <c r="N7" s="493" t="s">
        <v>6</v>
      </c>
      <c r="O7" s="493" t="s">
        <v>7</v>
      </c>
    </row>
    <row r="8" spans="1:15" ht="12" customHeight="1" x14ac:dyDescent="0.2">
      <c r="A8" s="494"/>
      <c r="B8" s="494"/>
      <c r="C8" s="497"/>
      <c r="D8" s="498"/>
      <c r="E8" s="494"/>
      <c r="F8" s="494"/>
      <c r="G8" s="494"/>
      <c r="H8" s="494"/>
      <c r="I8" s="499"/>
      <c r="J8" s="502"/>
      <c r="K8" s="500"/>
      <c r="L8" s="494"/>
      <c r="M8" s="494"/>
      <c r="N8" s="494"/>
      <c r="O8" s="494"/>
    </row>
    <row r="9" spans="1:15" ht="12" customHeight="1" x14ac:dyDescent="0.2">
      <c r="A9" s="494"/>
      <c r="B9" s="494"/>
      <c r="C9" s="497"/>
      <c r="D9" s="498"/>
      <c r="E9" s="494"/>
      <c r="F9" s="494"/>
      <c r="G9" s="493" t="s">
        <v>8</v>
      </c>
      <c r="H9" s="493" t="s">
        <v>29</v>
      </c>
      <c r="I9" s="493" t="s">
        <v>8</v>
      </c>
      <c r="J9" s="503" t="s">
        <v>9</v>
      </c>
      <c r="K9" s="493" t="s">
        <v>10</v>
      </c>
      <c r="L9" s="494"/>
      <c r="M9" s="494"/>
      <c r="N9" s="494"/>
      <c r="O9" s="494"/>
    </row>
    <row r="10" spans="1:15" ht="12" customHeight="1" x14ac:dyDescent="0.2">
      <c r="A10" s="494"/>
      <c r="B10" s="494"/>
      <c r="C10" s="499"/>
      <c r="D10" s="500"/>
      <c r="E10" s="494"/>
      <c r="F10" s="494"/>
      <c r="G10" s="494"/>
      <c r="H10" s="494"/>
      <c r="I10" s="494"/>
      <c r="J10" s="504"/>
      <c r="K10" s="494"/>
      <c r="L10" s="494"/>
      <c r="M10" s="494"/>
      <c r="N10" s="494"/>
      <c r="O10" s="494"/>
    </row>
    <row r="11" spans="1:15" ht="12" customHeight="1" x14ac:dyDescent="0.2">
      <c r="A11" s="92">
        <v>1</v>
      </c>
      <c r="B11" s="92">
        <v>2</v>
      </c>
      <c r="C11" s="505">
        <v>3</v>
      </c>
      <c r="D11" s="506"/>
      <c r="E11" s="92">
        <v>4</v>
      </c>
      <c r="F11" s="92">
        <v>5</v>
      </c>
      <c r="G11" s="92">
        <v>6</v>
      </c>
      <c r="H11" s="92">
        <v>7</v>
      </c>
      <c r="I11" s="92">
        <v>8</v>
      </c>
      <c r="J11" s="92">
        <v>9</v>
      </c>
      <c r="K11" s="92">
        <v>10</v>
      </c>
      <c r="L11" s="92">
        <v>11</v>
      </c>
      <c r="M11" s="92">
        <v>12</v>
      </c>
      <c r="N11" s="92">
        <v>13</v>
      </c>
      <c r="O11" s="92">
        <v>14</v>
      </c>
    </row>
    <row r="12" spans="1:15" ht="6" customHeight="1" x14ac:dyDescent="0.25">
      <c r="A12" s="93"/>
      <c r="B12" s="93"/>
      <c r="C12" s="94"/>
      <c r="D12" s="95"/>
      <c r="E12" s="93"/>
      <c r="F12" s="93"/>
      <c r="G12" s="93"/>
      <c r="H12" s="93"/>
      <c r="I12" s="93"/>
      <c r="J12" s="96"/>
      <c r="K12" s="93"/>
      <c r="L12" s="198"/>
      <c r="M12" s="93"/>
      <c r="N12" s="93"/>
      <c r="O12" s="93"/>
    </row>
    <row r="13" spans="1:15" s="119" customFormat="1" ht="12" customHeight="1" x14ac:dyDescent="0.25">
      <c r="A13" s="97">
        <v>1</v>
      </c>
      <c r="B13" s="98" t="str">
        <f>'B'' IDA'!L63</f>
        <v>NURWAHIDA, S.Sos</v>
      </c>
      <c r="C13" s="99"/>
      <c r="D13" s="100" t="s">
        <v>230</v>
      </c>
      <c r="E13" s="101">
        <f>SUM(E14:E26)</f>
        <v>509766350</v>
      </c>
      <c r="F13" s="124">
        <f>SUM(F14:F28)</f>
        <v>32.603410390870479</v>
      </c>
      <c r="G13" s="202"/>
      <c r="H13" s="202"/>
      <c r="I13" s="124">
        <f>SUM(I14:I28)</f>
        <v>1.9775858326760534</v>
      </c>
      <c r="J13" s="101">
        <f>SUM(J14:J28)</f>
        <v>140989800</v>
      </c>
      <c r="K13" s="326">
        <f>SUM(K14:K28)</f>
        <v>1.9794889207756412</v>
      </c>
      <c r="L13" s="101">
        <f>SUM(L14:L28)</f>
        <v>368776550</v>
      </c>
      <c r="M13" s="98"/>
      <c r="N13" s="122"/>
      <c r="O13" s="98"/>
    </row>
    <row r="14" spans="1:15" ht="12" customHeight="1" x14ac:dyDescent="0.2">
      <c r="A14" s="102"/>
      <c r="B14" s="103" t="str">
        <f>'B'' IDA'!L64</f>
        <v>NIP. 19761231 200701 2 040</v>
      </c>
      <c r="C14" s="104">
        <v>1</v>
      </c>
      <c r="D14" s="105" t="str">
        <f>'B'' IDA'!C6</f>
        <v>Penatausahaan Barang Milik Daerah pada SKPD</v>
      </c>
      <c r="E14" s="233">
        <f>'B'' IDA'!G25</f>
        <v>10821600</v>
      </c>
      <c r="F14" s="107">
        <f>E14/E71*100</f>
        <v>0.19369993711052627</v>
      </c>
      <c r="G14" s="226">
        <f>'B'' IDA'!M25</f>
        <v>27.722333111554672</v>
      </c>
      <c r="H14" s="107">
        <f t="shared" ref="H14:H23" si="0">J14/E14*100</f>
        <v>27.722333111554669</v>
      </c>
      <c r="I14" s="188">
        <f t="shared" ref="I14:I26" si="1">F14*G14/100</f>
        <v>5.3698141802651998E-2</v>
      </c>
      <c r="J14" s="106">
        <f>'B'' IDA'!N25</f>
        <v>3000000</v>
      </c>
      <c r="K14" s="188">
        <f t="shared" ref="K14:K21" si="2">F14*H14/100</f>
        <v>5.3698141802651991E-2</v>
      </c>
      <c r="L14" s="106">
        <f t="shared" ref="L14:L23" si="3">E14-J14</f>
        <v>7821600</v>
      </c>
      <c r="M14" s="232"/>
      <c r="N14" s="123"/>
      <c r="O14" s="103"/>
    </row>
    <row r="15" spans="1:15" ht="12" customHeight="1" x14ac:dyDescent="0.2">
      <c r="A15" s="102"/>
      <c r="B15" s="103"/>
      <c r="C15" s="104">
        <v>2</v>
      </c>
      <c r="D15" s="105" t="str">
        <f>'B'' IDA'!C38</f>
        <v>Pendataan dan Pengolahan Administrasi Kepegawaian</v>
      </c>
      <c r="E15" s="233">
        <f>'B'' IDA'!G54</f>
        <v>8420100</v>
      </c>
      <c r="F15" s="107">
        <f>E15/E71*100</f>
        <v>0.15071457459750334</v>
      </c>
      <c r="G15" s="226">
        <f>'B'' IDA'!M54</f>
        <v>17.814515267039582</v>
      </c>
      <c r="H15" s="107">
        <f t="shared" si="0"/>
        <v>17.814515267039585</v>
      </c>
      <c r="I15" s="188">
        <f t="shared" si="1"/>
        <v>2.6849070901325992E-2</v>
      </c>
      <c r="J15" s="106">
        <f>'B'' IDA'!N54</f>
        <v>1500000</v>
      </c>
      <c r="K15" s="188">
        <f t="shared" si="2"/>
        <v>2.6849070901325996E-2</v>
      </c>
      <c r="L15" s="106">
        <f t="shared" si="3"/>
        <v>6920100</v>
      </c>
      <c r="M15" s="232"/>
      <c r="N15" s="103"/>
      <c r="O15" s="103"/>
    </row>
    <row r="16" spans="1:15" ht="12" customHeight="1" x14ac:dyDescent="0.2">
      <c r="A16" s="102"/>
      <c r="B16" s="103"/>
      <c r="C16" s="104">
        <v>3</v>
      </c>
      <c r="D16" s="105" t="str">
        <f>'B'' IDA'!C70</f>
        <v xml:space="preserve">Penyediaan  Komponen Instalasi Listrik /Penerangan Bangunan Kantor </v>
      </c>
      <c r="E16" s="349">
        <f>'B'' IDA'!G86</f>
        <v>6256500</v>
      </c>
      <c r="F16" s="107">
        <f>E16/E71*100</f>
        <v>0.11198747472943073</v>
      </c>
      <c r="G16" s="226">
        <f>'B'' IDA'!M86</f>
        <v>0</v>
      </c>
      <c r="H16" s="107">
        <f>J16/E16*100</f>
        <v>0</v>
      </c>
      <c r="I16" s="188">
        <f t="shared" si="1"/>
        <v>0</v>
      </c>
      <c r="J16" s="106">
        <f>'B'' IDA'!N86</f>
        <v>0</v>
      </c>
      <c r="K16" s="188">
        <f t="shared" si="2"/>
        <v>0</v>
      </c>
      <c r="L16" s="106">
        <f t="shared" si="3"/>
        <v>6256500</v>
      </c>
      <c r="M16" s="103"/>
      <c r="N16" s="103"/>
      <c r="O16" s="103"/>
    </row>
    <row r="17" spans="1:15" ht="12" customHeight="1" x14ac:dyDescent="0.2">
      <c r="A17" s="102"/>
      <c r="B17" s="103"/>
      <c r="C17" s="104">
        <v>4</v>
      </c>
      <c r="D17" s="105" t="str">
        <f>'B'' IDA'!C101</f>
        <v xml:space="preserve">Penyediaan Barang Cetakan dan Penggandaan </v>
      </c>
      <c r="E17" s="349">
        <f>'B'' IDA'!G117</f>
        <v>9316500</v>
      </c>
      <c r="F17" s="107">
        <f>E17/E71*100</f>
        <v>0.16675957936813576</v>
      </c>
      <c r="G17" s="226">
        <f>'B'' IDA'!M117</f>
        <v>19.630762625449471</v>
      </c>
      <c r="H17" s="107">
        <f t="shared" si="0"/>
        <v>19.630762625449471</v>
      </c>
      <c r="I17" s="188">
        <f t="shared" si="1"/>
        <v>3.2736177180956741E-2</v>
      </c>
      <c r="J17" s="106">
        <f>'B'' IDA'!N117</f>
        <v>1828900</v>
      </c>
      <c r="K17" s="188">
        <f t="shared" si="2"/>
        <v>3.2736177180956741E-2</v>
      </c>
      <c r="L17" s="106">
        <f t="shared" si="3"/>
        <v>7487600</v>
      </c>
      <c r="M17" s="232"/>
      <c r="N17" s="103"/>
      <c r="O17" s="103"/>
    </row>
    <row r="18" spans="1:15" ht="12" customHeight="1" x14ac:dyDescent="0.2">
      <c r="A18" s="102"/>
      <c r="B18" s="103"/>
      <c r="C18" s="104">
        <v>5</v>
      </c>
      <c r="D18" s="105" t="str">
        <f>'B'' IDA'!C139</f>
        <v>Penyediaan Bahan Bacaan dan Peraturan Perundang- undangan</v>
      </c>
      <c r="E18" s="349">
        <f>'B'' IDA'!G155</f>
        <v>2380000</v>
      </c>
      <c r="F18" s="107">
        <f>E18/E71*100</f>
        <v>4.2600525830103909E-2</v>
      </c>
      <c r="G18" s="226">
        <f>'B'' IDA'!M155</f>
        <v>85.29411764705884</v>
      </c>
      <c r="H18" s="107">
        <f t="shared" si="0"/>
        <v>85.294117647058826</v>
      </c>
      <c r="I18" s="188">
        <f t="shared" si="1"/>
        <v>3.6335742619794519E-2</v>
      </c>
      <c r="J18" s="106">
        <f>'B'' IDA'!N155</f>
        <v>2030000</v>
      </c>
      <c r="K18" s="188">
        <f t="shared" si="2"/>
        <v>3.6335742619794512E-2</v>
      </c>
      <c r="L18" s="106">
        <f t="shared" si="3"/>
        <v>350000</v>
      </c>
      <c r="M18" s="232"/>
      <c r="N18" s="103"/>
      <c r="O18" s="103"/>
    </row>
    <row r="19" spans="1:15" ht="12" customHeight="1" x14ac:dyDescent="0.2">
      <c r="A19" s="102"/>
      <c r="B19" s="103"/>
      <c r="C19" s="104">
        <v>6</v>
      </c>
      <c r="D19" s="105" t="str">
        <f>'B'' IDA'!C176</f>
        <v>Penyediaan Jasa Peralatan dan Perlengkapan Kantor</v>
      </c>
      <c r="E19" s="349">
        <f>'B'' IDA'!G187</f>
        <v>4350000</v>
      </c>
      <c r="F19" s="107">
        <f>E19/E71*100</f>
        <v>7.7862305613845384E-2</v>
      </c>
      <c r="G19" s="226">
        <f>'B'' IDA'!M187</f>
        <v>2.5157241379310342</v>
      </c>
      <c r="H19" s="107">
        <f t="shared" si="0"/>
        <v>15.287356321839079</v>
      </c>
      <c r="I19" s="188">
        <v>0.01</v>
      </c>
      <c r="J19" s="106">
        <f>'B'' IDA'!N187</f>
        <v>665000</v>
      </c>
      <c r="K19" s="188">
        <f t="shared" si="2"/>
        <v>1.1903088099587858E-2</v>
      </c>
      <c r="L19" s="106">
        <f t="shared" si="3"/>
        <v>3685000</v>
      </c>
      <c r="M19" s="232"/>
      <c r="N19" s="103"/>
      <c r="O19" s="103"/>
    </row>
    <row r="20" spans="1:15" ht="12" customHeight="1" x14ac:dyDescent="0.2">
      <c r="A20" s="102"/>
      <c r="B20" s="103"/>
      <c r="C20" s="104">
        <v>7</v>
      </c>
      <c r="D20" s="105" t="str">
        <f>'B'' IDA'!C215</f>
        <v>Penyelenggaraan Rapat Koordinasi dan Konsultasi SKPD</v>
      </c>
      <c r="E20" s="349">
        <f>'B'' IDA'!G229</f>
        <v>139824000</v>
      </c>
      <c r="F20" s="107">
        <f>E20/E71*100</f>
        <v>2.502762993138004</v>
      </c>
      <c r="G20" s="226">
        <f>'B'' IDA'!M229</f>
        <v>21.494164092001373</v>
      </c>
      <c r="H20" s="107">
        <f t="shared" si="0"/>
        <v>21.494164092001373</v>
      </c>
      <c r="I20" s="188">
        <f t="shared" si="1"/>
        <v>0.53794798457896764</v>
      </c>
      <c r="J20" s="106">
        <f>'B'' IDA'!N229</f>
        <v>30054000</v>
      </c>
      <c r="K20" s="188">
        <f t="shared" si="2"/>
        <v>0.53794798457896764</v>
      </c>
      <c r="L20" s="106">
        <f t="shared" si="3"/>
        <v>109770000</v>
      </c>
      <c r="M20" s="232"/>
      <c r="N20" s="103"/>
      <c r="O20" s="103"/>
    </row>
    <row r="21" spans="1:15" ht="12" customHeight="1" x14ac:dyDescent="0.2">
      <c r="A21" s="102"/>
      <c r="B21" s="103"/>
      <c r="C21" s="104">
        <v>8</v>
      </c>
      <c r="D21" s="229" t="str">
        <f>'B'' IDA'!C247</f>
        <v>Penyediaan Jasa Surat Menyurat</v>
      </c>
      <c r="E21" s="349">
        <f>'B'' IDA'!G262</f>
        <v>8810300</v>
      </c>
      <c r="F21" s="107">
        <f>E21/E71*100</f>
        <v>0.15769891290796828</v>
      </c>
      <c r="G21" s="226">
        <f>'B'' IDA'!M230</f>
        <v>0</v>
      </c>
      <c r="H21" s="107">
        <f t="shared" si="0"/>
        <v>0</v>
      </c>
      <c r="I21" s="188">
        <f t="shared" si="1"/>
        <v>0</v>
      </c>
      <c r="J21" s="110">
        <f>'B'' IDA'!N262</f>
        <v>0</v>
      </c>
      <c r="K21" s="188">
        <f t="shared" si="2"/>
        <v>0</v>
      </c>
      <c r="L21" s="106">
        <f t="shared" si="3"/>
        <v>8810300</v>
      </c>
      <c r="M21" s="232"/>
      <c r="N21" s="103"/>
      <c r="O21" s="103"/>
    </row>
    <row r="22" spans="1:15" ht="12" customHeight="1" x14ac:dyDescent="0.2">
      <c r="A22" s="102"/>
      <c r="B22" s="103"/>
      <c r="C22" s="104">
        <v>9</v>
      </c>
      <c r="D22" s="373" t="str">
        <f>'B'' IDA'!C280</f>
        <v>Penyediaan Jasa Komunikasi Sumber Daya Air dan Listrik</v>
      </c>
      <c r="E22" s="374">
        <f>'B'' IDA'!G296</f>
        <v>92342350</v>
      </c>
      <c r="F22" s="107">
        <f>E22/E71*100</f>
        <v>1.6528708682300404</v>
      </c>
      <c r="G22" s="226">
        <f>'B'' IDA'!M296</f>
        <v>26.529099595147841</v>
      </c>
      <c r="H22" s="107">
        <f t="shared" si="0"/>
        <v>26.529099595147837</v>
      </c>
      <c r="I22" s="188">
        <f t="shared" si="1"/>
        <v>0.43849175881193225</v>
      </c>
      <c r="J22" s="110">
        <f>'B'' IDA'!N296</f>
        <v>24497594</v>
      </c>
      <c r="K22" s="188">
        <f t="shared" ref="K22:K26" si="4">F22*H22/100</f>
        <v>0.4384917588119322</v>
      </c>
      <c r="L22" s="106">
        <f t="shared" si="3"/>
        <v>67844756</v>
      </c>
      <c r="M22" s="232"/>
      <c r="N22" s="103"/>
      <c r="O22" s="103"/>
    </row>
    <row r="23" spans="1:15" ht="12" customHeight="1" x14ac:dyDescent="0.2">
      <c r="A23" s="102"/>
      <c r="B23" s="103"/>
      <c r="C23" s="104">
        <v>10</v>
      </c>
      <c r="D23" s="373" t="str">
        <f>'B'' IDA'!C318</f>
        <v>Penyediaan Jasa Pemeliharaan ,Biaya Pemeliharaan ,Pajak dan Perizinan Kendaraan Dinas</v>
      </c>
      <c r="E23" s="378">
        <f>'B'' IDA'!G335</f>
        <v>95540000</v>
      </c>
      <c r="F23" s="107">
        <f>E23/E71*100</f>
        <v>1.7101068226084573</v>
      </c>
      <c r="G23" s="226">
        <f>'B'' IDA'!M335</f>
        <v>49.20902867908729</v>
      </c>
      <c r="H23" s="107">
        <f t="shared" si="0"/>
        <v>49.20902867908729</v>
      </c>
      <c r="I23" s="188">
        <f t="shared" si="1"/>
        <v>0.84152695678042422</v>
      </c>
      <c r="J23" s="110">
        <f>'B'' IDA'!N335</f>
        <v>47014306</v>
      </c>
      <c r="K23" s="188">
        <f t="shared" si="4"/>
        <v>0.84152695678042422</v>
      </c>
      <c r="L23" s="106">
        <f t="shared" si="3"/>
        <v>48525694</v>
      </c>
      <c r="M23" s="232"/>
      <c r="N23" s="103"/>
      <c r="O23" s="103"/>
    </row>
    <row r="24" spans="1:15" ht="12" customHeight="1" x14ac:dyDescent="0.3">
      <c r="A24" s="102"/>
      <c r="B24" s="6" t="s">
        <v>30</v>
      </c>
      <c r="C24" s="370">
        <v>11</v>
      </c>
      <c r="D24" s="372" t="s">
        <v>170</v>
      </c>
      <c r="E24" s="379">
        <f>'B'' IDA'!G372</f>
        <v>7345000</v>
      </c>
      <c r="F24" s="377">
        <f>E24/E13*100</f>
        <v>1.4408561883302027</v>
      </c>
      <c r="G24" s="226">
        <f>'B'' IDA'!M336</f>
        <v>0</v>
      </c>
      <c r="H24" s="226">
        <f>'B'' IDA'!N336</f>
        <v>0</v>
      </c>
      <c r="I24" s="188">
        <f t="shared" si="1"/>
        <v>0</v>
      </c>
      <c r="J24" s="110">
        <f>'B'' IDA'!N336</f>
        <v>0</v>
      </c>
      <c r="K24" s="188">
        <f t="shared" si="4"/>
        <v>0</v>
      </c>
      <c r="L24" s="106">
        <f>E24-J24</f>
        <v>7345000</v>
      </c>
      <c r="M24" s="232"/>
      <c r="N24" s="103"/>
      <c r="O24" s="103"/>
    </row>
    <row r="25" spans="1:15" ht="12" customHeight="1" x14ac:dyDescent="0.2">
      <c r="A25" s="102"/>
      <c r="B25" s="103"/>
      <c r="C25" s="371">
        <v>12</v>
      </c>
      <c r="D25" s="372" t="s">
        <v>129</v>
      </c>
      <c r="E25" s="376">
        <f>'B'' IDA'!G408</f>
        <v>115000000</v>
      </c>
      <c r="F25" s="107">
        <f>E25/E13*100</f>
        <v>22.559354888764236</v>
      </c>
      <c r="G25" s="226">
        <f>'B'' IDA'!M337</f>
        <v>0</v>
      </c>
      <c r="H25" s="226">
        <f>'B'' IDA'!N337</f>
        <v>0</v>
      </c>
      <c r="I25" s="188">
        <f t="shared" si="1"/>
        <v>0</v>
      </c>
      <c r="J25" s="110">
        <f>'B'' IDA'!N408</f>
        <v>30000000</v>
      </c>
      <c r="K25" s="188">
        <f t="shared" si="4"/>
        <v>0</v>
      </c>
      <c r="L25" s="106">
        <f>E25-J25</f>
        <v>85000000</v>
      </c>
      <c r="M25" s="232"/>
      <c r="N25" s="103"/>
      <c r="O25" s="103"/>
    </row>
    <row r="26" spans="1:15" ht="12" customHeight="1" x14ac:dyDescent="0.2">
      <c r="A26" s="102"/>
      <c r="B26" s="103"/>
      <c r="C26" s="369">
        <v>13</v>
      </c>
      <c r="D26" s="372" t="s">
        <v>222</v>
      </c>
      <c r="E26" s="376">
        <f>'B'' IDA'!G489</f>
        <v>9360000</v>
      </c>
      <c r="F26" s="107">
        <f>E26/E13*100</f>
        <v>1.8361353196420283</v>
      </c>
      <c r="G26" s="226">
        <f>'B'' IDA'!M338</f>
        <v>0</v>
      </c>
      <c r="H26" s="226">
        <f>'B'' IDA'!N338</f>
        <v>0</v>
      </c>
      <c r="I26" s="188">
        <f t="shared" si="1"/>
        <v>0</v>
      </c>
      <c r="J26" s="110">
        <f>'B'' IDA'!N489</f>
        <v>400000</v>
      </c>
      <c r="K26" s="188">
        <f t="shared" si="4"/>
        <v>0</v>
      </c>
      <c r="L26" s="106">
        <f>E26-J26</f>
        <v>8960000</v>
      </c>
      <c r="M26" s="232"/>
      <c r="N26" s="103"/>
      <c r="O26" s="103"/>
    </row>
    <row r="27" spans="1:15" ht="12" customHeight="1" x14ac:dyDescent="0.3">
      <c r="A27" s="102"/>
      <c r="B27" s="103"/>
      <c r="C27" s="104"/>
      <c r="D27" s="6"/>
      <c r="E27" s="375"/>
      <c r="F27" s="107"/>
      <c r="G27" s="226"/>
      <c r="H27" s="107"/>
      <c r="I27" s="188"/>
      <c r="J27" s="110"/>
      <c r="K27" s="188"/>
      <c r="L27" s="106"/>
      <c r="M27" s="232"/>
      <c r="N27" s="103"/>
      <c r="O27" s="103"/>
    </row>
    <row r="28" spans="1:15" ht="12" customHeight="1" x14ac:dyDescent="0.2">
      <c r="A28" s="102"/>
      <c r="B28" s="103"/>
      <c r="C28" s="104"/>
      <c r="D28" s="229"/>
      <c r="E28" s="349"/>
      <c r="F28" s="107"/>
      <c r="G28" s="226"/>
      <c r="H28" s="107"/>
      <c r="I28" s="188"/>
      <c r="J28" s="110"/>
      <c r="K28" s="188"/>
      <c r="L28" s="106"/>
      <c r="M28" s="232"/>
      <c r="N28" s="103"/>
      <c r="O28" s="103"/>
    </row>
    <row r="29" spans="1:15" ht="6" customHeight="1" x14ac:dyDescent="0.2">
      <c r="A29" s="102"/>
      <c r="B29" s="103"/>
      <c r="C29" s="104"/>
      <c r="D29" s="105"/>
      <c r="E29" s="106"/>
      <c r="F29" s="107"/>
      <c r="G29" s="107"/>
      <c r="H29" s="107"/>
      <c r="I29" s="107"/>
      <c r="J29" s="177"/>
      <c r="K29" s="107"/>
      <c r="L29" s="108"/>
      <c r="M29" s="103"/>
      <c r="N29" s="103"/>
      <c r="O29" s="103"/>
    </row>
    <row r="30" spans="1:15" s="119" customFormat="1" ht="12" customHeight="1" x14ac:dyDescent="0.25">
      <c r="A30" s="97">
        <v>2</v>
      </c>
      <c r="B30" s="98" t="str">
        <f>'B Nini'!L55</f>
        <v>NUR SURYA NINGRAT, SE</v>
      </c>
      <c r="C30" s="99"/>
      <c r="D30" s="100" t="s">
        <v>231</v>
      </c>
      <c r="E30" s="101">
        <f>SUM(E31:E37)</f>
        <v>21714400</v>
      </c>
      <c r="F30" s="124">
        <f>SUM(F31:F37)</f>
        <v>0.38867431011983544</v>
      </c>
      <c r="G30" s="202">
        <f>SUM(G31:G32)</f>
        <v>31.951876214171296</v>
      </c>
      <c r="H30" s="202">
        <f>SUM(H31:H32)</f>
        <v>31.951876214171296</v>
      </c>
      <c r="I30" s="298">
        <f>SUM(I31:I37)</f>
        <v>6.7122677253314972E-2</v>
      </c>
      <c r="J30" s="101">
        <f>SUM(J31:J37)</f>
        <v>3750000</v>
      </c>
      <c r="K30" s="124">
        <f>SUM(K31:K37)</f>
        <v>6.7122677253314972E-2</v>
      </c>
      <c r="L30" s="101">
        <f>SUM(L31:L37)</f>
        <v>17964400</v>
      </c>
      <c r="M30" s="98"/>
      <c r="N30" s="98"/>
      <c r="O30" s="98"/>
    </row>
    <row r="31" spans="1:15" ht="12" customHeight="1" x14ac:dyDescent="0.2">
      <c r="A31" s="102"/>
      <c r="B31" s="103" t="str">
        <f>'B Nini'!L56</f>
        <v>NIP. 19770815 201410 2 001</v>
      </c>
      <c r="C31" s="104">
        <v>1</v>
      </c>
      <c r="D31" s="105" t="str">
        <f>'B Nini'!C6</f>
        <v>Penyusunan Dokumen Perencanaan Perangkat Daerah</v>
      </c>
      <c r="E31" s="106">
        <f>'B Nini'!G21</f>
        <v>11736400</v>
      </c>
      <c r="F31" s="107">
        <f>E31/E71*100</f>
        <v>0.21007429048421492</v>
      </c>
      <c r="G31" s="226">
        <f>'B Nini'!M21</f>
        <v>31.951876214171296</v>
      </c>
      <c r="H31" s="107">
        <f>'B Nini'!O21</f>
        <v>31.951876214171296</v>
      </c>
      <c r="I31" s="188">
        <f t="shared" ref="I31" si="5">F31*G31/100</f>
        <v>6.7122677253314972E-2</v>
      </c>
      <c r="J31" s="106">
        <f>'B Nini'!N21</f>
        <v>3750000</v>
      </c>
      <c r="K31" s="188">
        <f t="shared" ref="K31:K37" si="6">F31*H31/100</f>
        <v>6.7122677253314972E-2</v>
      </c>
      <c r="L31" s="106">
        <f t="shared" ref="L31:L37" si="7">E31-J31</f>
        <v>7986400</v>
      </c>
      <c r="M31" s="232"/>
      <c r="N31" s="103"/>
      <c r="O31" s="103"/>
    </row>
    <row r="32" spans="1:15" ht="12" customHeight="1" x14ac:dyDescent="0.2">
      <c r="A32" s="102"/>
      <c r="B32" s="103"/>
      <c r="C32" s="104">
        <v>2</v>
      </c>
      <c r="D32" s="105" t="str">
        <f>'B Nini'!C32</f>
        <v>Evaluasi Kinerja Perangkat Daerah</v>
      </c>
      <c r="E32" s="106">
        <f>'B Nini'!G47</f>
        <v>1985700</v>
      </c>
      <c r="F32" s="107">
        <f>E32/E71*100</f>
        <v>3.5542800059175352E-2</v>
      </c>
      <c r="G32" s="226">
        <f>'B'' IDA'!M345</f>
        <v>0</v>
      </c>
      <c r="H32" s="107">
        <f t="shared" ref="H32:H37" si="8">J32/E32*100</f>
        <v>0</v>
      </c>
      <c r="I32" s="188">
        <f t="shared" ref="I32:I37" si="9">F32*G32/100</f>
        <v>0</v>
      </c>
      <c r="J32" s="106">
        <f>'B Nini'!N47</f>
        <v>0</v>
      </c>
      <c r="K32" s="188">
        <f t="shared" si="6"/>
        <v>0</v>
      </c>
      <c r="L32" s="106">
        <f t="shared" si="7"/>
        <v>1985700</v>
      </c>
      <c r="M32" s="232"/>
      <c r="N32" s="103"/>
      <c r="O32" s="103"/>
    </row>
    <row r="33" spans="1:15" ht="12" customHeight="1" x14ac:dyDescent="0.2">
      <c r="A33" s="102"/>
      <c r="B33" s="103"/>
      <c r="C33" s="104">
        <v>3</v>
      </c>
      <c r="D33" s="105" t="str">
        <f>'B Nini'!C66</f>
        <v>Koordinasi dan Penyusunan Dokumen RKA-SKPD</v>
      </c>
      <c r="E33" s="106">
        <f>'B Nini'!G81</f>
        <v>1509700</v>
      </c>
      <c r="F33" s="107">
        <f>E33/E71*100</f>
        <v>2.7022694893154568E-2</v>
      </c>
      <c r="G33" s="226">
        <f>'B'' IDA'!M346</f>
        <v>0</v>
      </c>
      <c r="H33" s="107">
        <f t="shared" si="8"/>
        <v>0</v>
      </c>
      <c r="I33" s="188">
        <f t="shared" si="9"/>
        <v>0</v>
      </c>
      <c r="J33" s="106">
        <f>'B Nini'!N81</f>
        <v>0</v>
      </c>
      <c r="K33" s="188">
        <f t="shared" si="6"/>
        <v>0</v>
      </c>
      <c r="L33" s="106">
        <f t="shared" si="7"/>
        <v>1509700</v>
      </c>
      <c r="M33" s="232"/>
      <c r="N33" s="103"/>
      <c r="O33" s="103"/>
    </row>
    <row r="34" spans="1:15" ht="12" customHeight="1" x14ac:dyDescent="0.2">
      <c r="A34" s="102"/>
      <c r="B34" s="103"/>
      <c r="C34" s="104">
        <v>4</v>
      </c>
      <c r="D34" s="105" t="str">
        <f>'B Nini'!C98</f>
        <v>Koordinasi dan Penyusunan Dokumen  Perubahan RKA-SKPD</v>
      </c>
      <c r="E34" s="106">
        <f>'B Nini'!G114</f>
        <v>1491000</v>
      </c>
      <c r="F34" s="107">
        <f>E34/E71*100</f>
        <v>2.668797647591804E-2</v>
      </c>
      <c r="G34" s="107">
        <f>'B Nini'!M114</f>
        <v>0</v>
      </c>
      <c r="H34" s="107">
        <f t="shared" si="8"/>
        <v>0</v>
      </c>
      <c r="I34" s="188">
        <f t="shared" si="9"/>
        <v>0</v>
      </c>
      <c r="J34" s="106">
        <f>'B Nini'!N114</f>
        <v>0</v>
      </c>
      <c r="K34" s="188">
        <f t="shared" si="6"/>
        <v>0</v>
      </c>
      <c r="L34" s="106">
        <f t="shared" si="7"/>
        <v>1491000</v>
      </c>
      <c r="M34" s="232"/>
      <c r="N34" s="103"/>
      <c r="O34" s="103"/>
    </row>
    <row r="35" spans="1:15" ht="12" customHeight="1" x14ac:dyDescent="0.2">
      <c r="A35" s="102"/>
      <c r="B35" s="103"/>
      <c r="C35" s="104">
        <v>5</v>
      </c>
      <c r="D35" s="105" t="str">
        <f>'B Nini'!C132</f>
        <v>Koordinasi dan Penyusunan Dokumen DPA-SKPD</v>
      </c>
      <c r="E35" s="106">
        <f>'B Nini'!G147</f>
        <v>1861100</v>
      </c>
      <c r="F35" s="107">
        <f>E35/E71*100</f>
        <v>3.3312537236305208E-2</v>
      </c>
      <c r="G35" s="107">
        <f>'B Nini'!M115</f>
        <v>0</v>
      </c>
      <c r="H35" s="107">
        <f t="shared" si="8"/>
        <v>0</v>
      </c>
      <c r="I35" s="188">
        <f t="shared" si="9"/>
        <v>0</v>
      </c>
      <c r="J35" s="106"/>
      <c r="K35" s="188">
        <f t="shared" si="6"/>
        <v>0</v>
      </c>
      <c r="L35" s="106">
        <f t="shared" si="7"/>
        <v>1861100</v>
      </c>
      <c r="M35" s="232"/>
      <c r="N35" s="103"/>
      <c r="O35" s="103"/>
    </row>
    <row r="36" spans="1:15" ht="12" customHeight="1" x14ac:dyDescent="0.2">
      <c r="A36" s="102"/>
      <c r="B36" s="103"/>
      <c r="C36" s="104">
        <v>6</v>
      </c>
      <c r="D36" s="105" t="str">
        <f>'B Nini'!C165</f>
        <v>Koordinasi dan Penyusunan Dokumen Perubahan DPA-SKPD</v>
      </c>
      <c r="E36" s="106">
        <f>'B Nini'!G182</f>
        <v>1522300</v>
      </c>
      <c r="F36" s="107">
        <f>E36/E71*100</f>
        <v>2.7248227088725707E-2</v>
      </c>
      <c r="G36" s="107">
        <f>'B Nini'!M182</f>
        <v>0</v>
      </c>
      <c r="H36" s="107">
        <f t="shared" si="8"/>
        <v>0</v>
      </c>
      <c r="I36" s="188">
        <f t="shared" si="9"/>
        <v>0</v>
      </c>
      <c r="J36" s="106">
        <f>'B Nini'!N182</f>
        <v>0</v>
      </c>
      <c r="K36" s="188">
        <f t="shared" si="6"/>
        <v>0</v>
      </c>
      <c r="L36" s="106">
        <f>E36-J36</f>
        <v>1522300</v>
      </c>
      <c r="M36" s="232"/>
      <c r="N36" s="103"/>
      <c r="O36" s="103"/>
    </row>
    <row r="37" spans="1:15" ht="12" customHeight="1" x14ac:dyDescent="0.2">
      <c r="A37" s="102"/>
      <c r="B37" s="103"/>
      <c r="C37" s="104">
        <v>7</v>
      </c>
      <c r="D37" s="105" t="str">
        <f>'B Nini'!C194</f>
        <v>Koordinasi dan Penyusunan Laporan Capaian Kinerja dan Ikisar Realisasi Kerja SKPD</v>
      </c>
      <c r="E37" s="106">
        <f>'B Nini'!G211</f>
        <v>1608200</v>
      </c>
      <c r="F37" s="107">
        <f>E37/E71*100</f>
        <v>2.878578388234164E-2</v>
      </c>
      <c r="G37" s="107">
        <f>'B Nini'!M211</f>
        <v>0</v>
      </c>
      <c r="H37" s="107">
        <f t="shared" si="8"/>
        <v>0</v>
      </c>
      <c r="I37" s="188">
        <f t="shared" si="9"/>
        <v>0</v>
      </c>
      <c r="J37" s="106">
        <f>'B Nini'!N211</f>
        <v>0</v>
      </c>
      <c r="K37" s="188">
        <f t="shared" si="6"/>
        <v>0</v>
      </c>
      <c r="L37" s="106">
        <f t="shared" si="7"/>
        <v>1608200</v>
      </c>
      <c r="M37" s="232"/>
      <c r="N37" s="103"/>
      <c r="O37" s="103"/>
    </row>
    <row r="38" spans="1:15" ht="6" customHeight="1" x14ac:dyDescent="0.2">
      <c r="A38" s="102"/>
      <c r="B38" s="103"/>
      <c r="C38" s="104"/>
      <c r="D38" s="105"/>
      <c r="E38" s="106"/>
      <c r="F38" s="107"/>
      <c r="G38" s="107"/>
      <c r="H38" s="107"/>
      <c r="I38" s="188"/>
      <c r="J38" s="177"/>
      <c r="K38" s="188"/>
      <c r="L38" s="106"/>
      <c r="M38" s="103"/>
      <c r="N38" s="103"/>
      <c r="O38" s="103"/>
    </row>
    <row r="39" spans="1:15" ht="12" customHeight="1" x14ac:dyDescent="0.2">
      <c r="A39" s="97">
        <v>3</v>
      </c>
      <c r="B39" s="98" t="str">
        <f>'B'' LIA'!L140</f>
        <v>NURWAHIDA, S.Sos</v>
      </c>
      <c r="C39" s="99"/>
      <c r="D39" s="100" t="s">
        <v>52</v>
      </c>
      <c r="E39" s="101">
        <f>SUM(E40:E44)</f>
        <v>4018757750</v>
      </c>
      <c r="F39" s="124">
        <f t="shared" ref="F39:K39" si="10">SUM(F40:F44)</f>
        <v>71.933274510002221</v>
      </c>
      <c r="G39" s="202">
        <f t="shared" si="10"/>
        <v>70.449481983322357</v>
      </c>
      <c r="H39" s="202">
        <f t="shared" si="10"/>
        <v>70.449481983322357</v>
      </c>
      <c r="I39" s="124">
        <f>SUM(I40:I44)</f>
        <v>26.378667589797388</v>
      </c>
      <c r="J39" s="101">
        <f>SUM(J40:J44)</f>
        <v>1473719576</v>
      </c>
      <c r="K39" s="124">
        <f t="shared" si="10"/>
        <v>26.378667589797388</v>
      </c>
      <c r="L39" s="101">
        <f>SUM(L40:L44)</f>
        <v>2545038174</v>
      </c>
      <c r="M39" s="103"/>
      <c r="N39" s="103"/>
      <c r="O39" s="103"/>
    </row>
    <row r="40" spans="1:15" ht="12" customHeight="1" x14ac:dyDescent="0.2">
      <c r="A40" s="102"/>
      <c r="B40" s="103" t="str">
        <f>'B'' LIA'!L141</f>
        <v>NIP. 19761231 200701 2 040</v>
      </c>
      <c r="C40" s="104">
        <v>1</v>
      </c>
      <c r="D40" s="105" t="str">
        <f>'B'' LIA'!C5</f>
        <v>Penyedian Gaji dan Tunjangan ASN</v>
      </c>
      <c r="E40" s="106">
        <f>'B'' LIA'!G32</f>
        <v>3930506000</v>
      </c>
      <c r="F40" s="107">
        <f>E40/E71*100</f>
        <v>70.353622848058151</v>
      </c>
      <c r="G40" s="107">
        <f>'B'' LIA'!M32</f>
        <v>36.875394058678452</v>
      </c>
      <c r="H40" s="107">
        <f>J40/E40*100</f>
        <v>36.875394058678452</v>
      </c>
      <c r="I40" s="188">
        <f>F40*G40/100</f>
        <v>25.943175659777879</v>
      </c>
      <c r="J40" s="177">
        <f>'B'' LIA'!N32</f>
        <v>1449389576</v>
      </c>
      <c r="K40" s="188">
        <f>F40*H40/100</f>
        <v>25.943175659777879</v>
      </c>
      <c r="L40" s="106">
        <f>E40-J40</f>
        <v>2481116424</v>
      </c>
      <c r="M40" s="232"/>
      <c r="N40" s="103"/>
      <c r="O40" s="103"/>
    </row>
    <row r="41" spans="1:15" ht="12" customHeight="1" x14ac:dyDescent="0.2">
      <c r="A41" s="102"/>
      <c r="B41" s="103"/>
      <c r="C41" s="104">
        <v>2</v>
      </c>
      <c r="D41" s="105" t="str">
        <f>'B'' LIA'!C43</f>
        <v>Penyediaan Administrasi Pelaksanaan Tugas ASN</v>
      </c>
      <c r="E41" s="106">
        <f>'B'' LIA'!G63</f>
        <v>72466600</v>
      </c>
      <c r="F41" s="107">
        <f>E41/E71*100</f>
        <v>1.2971072542520203</v>
      </c>
      <c r="G41" s="107">
        <f>'B'' LIA'!M63</f>
        <v>33.574087924643905</v>
      </c>
      <c r="H41" s="107">
        <f>J41/E41*100</f>
        <v>33.574087924643905</v>
      </c>
      <c r="I41" s="188">
        <f>F41*G41/100</f>
        <v>0.4354919300195077</v>
      </c>
      <c r="J41" s="177">
        <f>'B'' LIA'!N63</f>
        <v>24330000</v>
      </c>
      <c r="K41" s="188">
        <f>F41*H41/100</f>
        <v>0.4354919300195077</v>
      </c>
      <c r="L41" s="106">
        <f>E41-J41</f>
        <v>48136600</v>
      </c>
      <c r="M41" s="232"/>
      <c r="N41" s="103"/>
      <c r="O41" s="103"/>
    </row>
    <row r="42" spans="1:15" ht="12" customHeight="1" x14ac:dyDescent="0.2">
      <c r="A42" s="102"/>
      <c r="B42" s="103"/>
      <c r="C42" s="104">
        <v>3</v>
      </c>
      <c r="D42" s="105" t="str">
        <f>'B'' LIA'!C81</f>
        <v>Koordinasi dan Pelaksanaan Angkuntansi SKPD</v>
      </c>
      <c r="E42" s="106">
        <f>'B'' LIA'!G95</f>
        <v>8414600</v>
      </c>
      <c r="F42" s="107">
        <f>E42/E71*100</f>
        <v>0.15061612800419849</v>
      </c>
      <c r="G42" s="107">
        <f>'B'' LIA'!M95</f>
        <v>0</v>
      </c>
      <c r="H42" s="107">
        <f>'B'' LIA'!O95</f>
        <v>0</v>
      </c>
      <c r="I42" s="188">
        <f>F42*G42/100</f>
        <v>0</v>
      </c>
      <c r="J42" s="177">
        <f>'B'' LIA'!N95</f>
        <v>0</v>
      </c>
      <c r="K42" s="188">
        <f>F42*H42/100</f>
        <v>0</v>
      </c>
      <c r="L42" s="106">
        <f>E42-J42</f>
        <v>8414600</v>
      </c>
      <c r="M42" s="232"/>
      <c r="N42" s="103"/>
      <c r="O42" s="103"/>
    </row>
    <row r="43" spans="1:15" ht="12" customHeight="1" x14ac:dyDescent="0.2">
      <c r="A43" s="102"/>
      <c r="B43" s="103"/>
      <c r="C43" s="104">
        <v>4</v>
      </c>
      <c r="D43" s="105" t="str">
        <f>'B'' LIA'!C118</f>
        <v>Koordinasi dan Penyusunan Laporan Keuangan Akhir Tahun SKPD</v>
      </c>
      <c r="E43" s="106">
        <f>'B'' LIA'!G132</f>
        <v>2501000</v>
      </c>
      <c r="F43" s="107">
        <f>E43/E71*100</f>
        <v>4.4766350882810876E-2</v>
      </c>
      <c r="G43" s="107">
        <f>'B'' LIA'!M132</f>
        <v>0</v>
      </c>
      <c r="H43" s="107">
        <f>J43/E43*100</f>
        <v>0</v>
      </c>
      <c r="I43" s="188">
        <f>F43*G43/100</f>
        <v>0</v>
      </c>
      <c r="J43" s="177">
        <f>'B'' LIA'!N132</f>
        <v>0</v>
      </c>
      <c r="K43" s="188">
        <f>F43*H43/100</f>
        <v>0</v>
      </c>
      <c r="L43" s="106">
        <f>E43-J43</f>
        <v>2501000</v>
      </c>
      <c r="M43" s="232"/>
      <c r="N43" s="103"/>
      <c r="O43" s="103"/>
    </row>
    <row r="44" spans="1:15" ht="12" customHeight="1" x14ac:dyDescent="0.2">
      <c r="A44" s="102"/>
      <c r="B44" s="103"/>
      <c r="C44" s="104">
        <v>5</v>
      </c>
      <c r="D44" s="105" t="str">
        <f>'B'' LIA'!C155</f>
        <v>Penyusunan Pelaporan dan Analisis Prognosis Realisasi Anggaran</v>
      </c>
      <c r="E44" s="106">
        <f>'B'' LIA'!G172</f>
        <v>4869550</v>
      </c>
      <c r="F44" s="107">
        <f>E44/E71*100</f>
        <v>8.7161928805034664E-2</v>
      </c>
      <c r="G44" s="107">
        <f>'B'' LIA'!M172</f>
        <v>0</v>
      </c>
      <c r="H44" s="107">
        <f>J44/E44*100</f>
        <v>0</v>
      </c>
      <c r="I44" s="188">
        <f>F44*G44/100</f>
        <v>0</v>
      </c>
      <c r="J44" s="177">
        <f>'B'' LIA'!N172</f>
        <v>0</v>
      </c>
      <c r="K44" s="188">
        <f>F44*H44/100</f>
        <v>0</v>
      </c>
      <c r="L44" s="106">
        <f>E44-J44</f>
        <v>4869550</v>
      </c>
      <c r="M44" s="232"/>
      <c r="N44" s="103"/>
      <c r="O44" s="103"/>
    </row>
    <row r="45" spans="1:15" ht="6" customHeight="1" x14ac:dyDescent="0.2">
      <c r="A45" s="102"/>
      <c r="B45" s="103"/>
      <c r="C45" s="104"/>
      <c r="D45" s="105"/>
      <c r="E45" s="106"/>
      <c r="F45" s="107"/>
      <c r="G45" s="107"/>
      <c r="H45" s="107"/>
      <c r="I45" s="107"/>
      <c r="J45" s="177"/>
      <c r="K45" s="107"/>
      <c r="L45" s="106"/>
      <c r="M45" s="103"/>
      <c r="N45" s="103"/>
      <c r="O45" s="103"/>
    </row>
    <row r="46" spans="1:15" ht="6" customHeight="1" x14ac:dyDescent="0.2">
      <c r="A46" s="102"/>
      <c r="B46" s="103"/>
      <c r="C46" s="104"/>
      <c r="D46" s="185"/>
      <c r="E46" s="106"/>
      <c r="F46" s="107"/>
      <c r="G46" s="107"/>
      <c r="H46" s="107"/>
      <c r="I46" s="107"/>
      <c r="J46" s="177"/>
      <c r="K46" s="107"/>
      <c r="L46" s="106"/>
      <c r="M46" s="103"/>
      <c r="N46" s="103"/>
      <c r="O46" s="103"/>
    </row>
    <row r="47" spans="1:15" s="119" customFormat="1" ht="12" customHeight="1" x14ac:dyDescent="0.25">
      <c r="A47" s="97">
        <v>4</v>
      </c>
      <c r="B47" s="510" t="str">
        <f>'Pak Alex'!L30</f>
        <v>ALEK SANDER,ST</v>
      </c>
      <c r="C47" s="99"/>
      <c r="D47" s="100" t="s">
        <v>232</v>
      </c>
      <c r="E47" s="101">
        <f>SUM(E48:E55)</f>
        <v>163059100</v>
      </c>
      <c r="F47" s="124">
        <f>SUM(F48:F55)</f>
        <v>2.9186568913376036</v>
      </c>
      <c r="G47" s="202">
        <f t="shared" ref="G47:H47" si="11">SUM(G48:G50)</f>
        <v>51.288327671898145</v>
      </c>
      <c r="H47" s="202">
        <f t="shared" si="11"/>
        <v>51.288327671898145</v>
      </c>
      <c r="I47" s="124">
        <f>SUM(I48:I55)</f>
        <v>0.95696532469342155</v>
      </c>
      <c r="J47" s="101">
        <f>SUM(J48:J55)</f>
        <v>53463600</v>
      </c>
      <c r="K47" s="124">
        <f>SUM(K48:K55)</f>
        <v>0.95696532469342155</v>
      </c>
      <c r="L47" s="101">
        <f>SUM(L48:L55)</f>
        <v>109595500</v>
      </c>
      <c r="M47" s="98"/>
      <c r="N47" s="98"/>
      <c r="O47" s="98"/>
    </row>
    <row r="48" spans="1:15" ht="12" customHeight="1" x14ac:dyDescent="0.2">
      <c r="A48" s="102"/>
      <c r="B48" s="511"/>
      <c r="C48" s="104">
        <v>1</v>
      </c>
      <c r="D48" s="109" t="str">
        <f>'Pak Alex'!C6</f>
        <v>Penyusunan  Rencana Kebutuhan ,Jenis dan Jumlah Jabatan untuk Pelaksanaan Pengadaan ASN</v>
      </c>
      <c r="E48" s="101">
        <f>'Pak Alex'!G22</f>
        <v>6596300</v>
      </c>
      <c r="F48" s="107">
        <f>E48/E71*100</f>
        <v>0.11806968425761111</v>
      </c>
      <c r="G48" s="107">
        <f>'Pak Alex'!M22</f>
        <v>0</v>
      </c>
      <c r="H48" s="107">
        <f t="shared" ref="H48:H55" si="12">J48/E48*100</f>
        <v>0</v>
      </c>
      <c r="I48" s="188">
        <f t="shared" ref="I48:I55" si="13">F48*G48/100</f>
        <v>0</v>
      </c>
      <c r="J48" s="177">
        <f>'Pak Alex'!N22</f>
        <v>0</v>
      </c>
      <c r="K48" s="188">
        <f t="shared" ref="K48:K55" si="14">F48*H48/100</f>
        <v>0</v>
      </c>
      <c r="L48" s="106">
        <f>E48-J48</f>
        <v>6596300</v>
      </c>
      <c r="M48" s="232"/>
      <c r="N48" s="103"/>
      <c r="O48" s="103"/>
    </row>
    <row r="49" spans="1:15" ht="12" customHeight="1" x14ac:dyDescent="0.2">
      <c r="A49" s="102"/>
      <c r="B49" s="103" t="str">
        <f>'Pak Alex'!L31</f>
        <v>NIP. 197605092006041015</v>
      </c>
      <c r="C49" s="104">
        <v>2</v>
      </c>
      <c r="D49" s="109" t="str">
        <f>'Pak Alex'!C39</f>
        <v>Koordinasi dan Fasilitasi Pengadaan PNS dan PPPK</v>
      </c>
      <c r="E49" s="101">
        <f>'Pak Alex'!G57</f>
        <v>81869700</v>
      </c>
      <c r="F49" s="107">
        <f>E49/E71*100</f>
        <v>1.4654169199801925</v>
      </c>
      <c r="G49" s="107">
        <f>'Pak Alex'!M57</f>
        <v>51.288327671898145</v>
      </c>
      <c r="H49" s="107">
        <f t="shared" si="12"/>
        <v>51.288327671898145</v>
      </c>
      <c r="I49" s="188">
        <f t="shared" si="13"/>
        <v>0.75158783167887866</v>
      </c>
      <c r="J49" s="177">
        <f>'Pak Alex'!N57</f>
        <v>41989600</v>
      </c>
      <c r="K49" s="188">
        <f t="shared" si="14"/>
        <v>0.75158783167887866</v>
      </c>
      <c r="L49" s="106">
        <f t="shared" ref="L49:L55" si="15">E49-J49</f>
        <v>39880100</v>
      </c>
      <c r="M49" s="232"/>
      <c r="N49" s="103"/>
      <c r="O49" s="103"/>
    </row>
    <row r="50" spans="1:15" ht="12" customHeight="1" x14ac:dyDescent="0.2">
      <c r="A50" s="102"/>
      <c r="B50" s="103"/>
      <c r="C50" s="104">
        <v>3</v>
      </c>
      <c r="D50" s="109" t="str">
        <f>'Pak Alex'!C73</f>
        <v>Evaluasi Pengadaan ASN dan Pengadaan ASN</v>
      </c>
      <c r="E50" s="101">
        <f>'Pak Alex'!G90</f>
        <v>18975900</v>
      </c>
      <c r="F50" s="107">
        <f>E50/E71*100</f>
        <v>0.33965685634431464</v>
      </c>
      <c r="G50" s="107">
        <f>'Pak Alex'!M90</f>
        <v>0</v>
      </c>
      <c r="H50" s="107">
        <f>'Pak Alex'!O90</f>
        <v>0</v>
      </c>
      <c r="I50" s="188">
        <f t="shared" si="13"/>
        <v>0</v>
      </c>
      <c r="J50" s="177">
        <f>'Pak Alex'!N90</f>
        <v>0</v>
      </c>
      <c r="K50" s="188">
        <f t="shared" si="14"/>
        <v>0</v>
      </c>
      <c r="L50" s="106">
        <f t="shared" si="15"/>
        <v>18975900</v>
      </c>
      <c r="M50" s="232"/>
      <c r="N50" s="103"/>
      <c r="O50" s="103"/>
    </row>
    <row r="51" spans="1:15" ht="12" customHeight="1" x14ac:dyDescent="0.2">
      <c r="A51" s="111"/>
      <c r="B51" s="112"/>
      <c r="C51" s="254">
        <v>4</v>
      </c>
      <c r="D51" s="253" t="str">
        <f>'Pak Alex'!C109</f>
        <v>Koordinasi Pelaksanaan Administrasi Pemberhentian</v>
      </c>
      <c r="E51" s="101">
        <f>'Pak Alex'!G129</f>
        <v>11298100</v>
      </c>
      <c r="F51" s="257">
        <f>E51/E71*100</f>
        <v>0.20222899196684746</v>
      </c>
      <c r="G51" s="107">
        <f>'Pak Alex'!M129</f>
        <v>17.702091502110974</v>
      </c>
      <c r="H51" s="107">
        <f t="shared" si="12"/>
        <v>17.702091502110974</v>
      </c>
      <c r="I51" s="188">
        <f t="shared" si="13"/>
        <v>3.579876120176799E-2</v>
      </c>
      <c r="J51" s="233">
        <f>'Pak Alex'!N129</f>
        <v>2000000</v>
      </c>
      <c r="K51" s="188">
        <f t="shared" si="14"/>
        <v>3.579876120176799E-2</v>
      </c>
      <c r="L51" s="106">
        <f t="shared" si="15"/>
        <v>9298100</v>
      </c>
      <c r="M51" s="130"/>
      <c r="N51" s="130"/>
      <c r="O51" s="130"/>
    </row>
    <row r="52" spans="1:15" ht="12" customHeight="1" x14ac:dyDescent="0.2">
      <c r="A52" s="129"/>
      <c r="B52" s="130"/>
      <c r="C52" s="104">
        <v>5</v>
      </c>
      <c r="D52" s="132" t="str">
        <f>'Pak Alex'!C142</f>
        <v>Fasilitasi Lembaga Profesi ASN</v>
      </c>
      <c r="E52" s="115">
        <f>'Pak Alex'!G165</f>
        <v>14696800</v>
      </c>
      <c r="F52" s="107">
        <f>E52/E71*100</f>
        <v>0.2630636168150719</v>
      </c>
      <c r="G52" s="107">
        <f>'Pak Alex'!M165</f>
        <v>13.608404550650482</v>
      </c>
      <c r="H52" s="107">
        <f t="shared" si="12"/>
        <v>13.608404550650482</v>
      </c>
      <c r="I52" s="188">
        <f t="shared" si="13"/>
        <v>3.579876120176799E-2</v>
      </c>
      <c r="J52" s="178">
        <f>'Pak Alex'!N165</f>
        <v>2000000</v>
      </c>
      <c r="K52" s="188">
        <f t="shared" si="14"/>
        <v>3.579876120176799E-2</v>
      </c>
      <c r="L52" s="106">
        <f t="shared" si="15"/>
        <v>12696800</v>
      </c>
      <c r="M52" s="232"/>
      <c r="N52" s="130"/>
      <c r="O52" s="130"/>
    </row>
    <row r="53" spans="1:15" ht="12" customHeight="1" x14ac:dyDescent="0.2">
      <c r="A53" s="129"/>
      <c r="B53" s="130"/>
      <c r="C53" s="131">
        <v>6</v>
      </c>
      <c r="D53" s="132" t="str">
        <f>'Pak Alex'!C178</f>
        <v>Pengelolaan Data Kepegawaian</v>
      </c>
      <c r="E53" s="115">
        <f>'Pak Alex'!G192</f>
        <v>16136400</v>
      </c>
      <c r="F53" s="107">
        <f>E53/E71*100</f>
        <v>0.28883156512810454</v>
      </c>
      <c r="G53" s="107">
        <f>'Pak Alex'!M192</f>
        <v>46.317642101088225</v>
      </c>
      <c r="H53" s="107">
        <f t="shared" si="12"/>
        <v>46.317642101088225</v>
      </c>
      <c r="I53" s="188">
        <f t="shared" si="13"/>
        <v>0.13377997061100699</v>
      </c>
      <c r="J53" s="178">
        <f>'Pak Alex'!N192</f>
        <v>7474000</v>
      </c>
      <c r="K53" s="188">
        <f t="shared" si="14"/>
        <v>0.13377997061100699</v>
      </c>
      <c r="L53" s="106">
        <f t="shared" si="15"/>
        <v>8662400</v>
      </c>
      <c r="M53" s="232"/>
      <c r="N53" s="130"/>
      <c r="O53" s="130"/>
    </row>
    <row r="54" spans="1:15" ht="12" customHeight="1" x14ac:dyDescent="0.2">
      <c r="A54" s="129"/>
      <c r="B54" s="130"/>
      <c r="C54" s="131">
        <v>7</v>
      </c>
      <c r="D54" s="132" t="str">
        <f>'Pak Alex'!C214</f>
        <v xml:space="preserve">Evaluasi Data,Informasi dan Sistem Informasi Kepegawaian </v>
      </c>
      <c r="E54" s="115">
        <f>'Pak Alex'!G230</f>
        <v>7405900</v>
      </c>
      <c r="F54" s="107">
        <f>E54/E71*100</f>
        <v>0.13256102279208681</v>
      </c>
      <c r="G54" s="107">
        <f>'Pak Alex'!M230</f>
        <v>0</v>
      </c>
      <c r="H54" s="107">
        <f>'Pak Alex'!O230</f>
        <v>0</v>
      </c>
      <c r="I54" s="188">
        <f t="shared" si="13"/>
        <v>0</v>
      </c>
      <c r="J54" s="178">
        <f>'Pak Alex'!N230</f>
        <v>0</v>
      </c>
      <c r="K54" s="188">
        <f t="shared" si="14"/>
        <v>0</v>
      </c>
      <c r="L54" s="106">
        <f t="shared" si="15"/>
        <v>7405900</v>
      </c>
      <c r="M54" s="232"/>
      <c r="N54" s="130"/>
      <c r="O54" s="130"/>
    </row>
    <row r="55" spans="1:15" ht="12" customHeight="1" x14ac:dyDescent="0.2">
      <c r="A55" s="129"/>
      <c r="B55" s="130"/>
      <c r="C55" s="131">
        <v>8</v>
      </c>
      <c r="D55" s="132" t="str">
        <f>'Pak Alex'!C250</f>
        <v>Penatausahaan Arsip Dinamis Pada SKPD</v>
      </c>
      <c r="E55" s="115">
        <f>'Pak Alex'!G264</f>
        <v>6080000</v>
      </c>
      <c r="F55" s="107">
        <f>E55/E71*100</f>
        <v>0.10882823405337469</v>
      </c>
      <c r="G55" s="107">
        <f>'Pak Alex'!M231</f>
        <v>0</v>
      </c>
      <c r="H55" s="107">
        <f t="shared" si="12"/>
        <v>0</v>
      </c>
      <c r="I55" s="188">
        <f t="shared" si="13"/>
        <v>0</v>
      </c>
      <c r="J55" s="178"/>
      <c r="K55" s="188">
        <f t="shared" si="14"/>
        <v>0</v>
      </c>
      <c r="L55" s="106">
        <f t="shared" si="15"/>
        <v>6080000</v>
      </c>
      <c r="M55" s="232"/>
      <c r="N55" s="130"/>
      <c r="O55" s="130"/>
    </row>
    <row r="56" spans="1:15" ht="6.75" customHeight="1" x14ac:dyDescent="0.2">
      <c r="A56" s="129"/>
      <c r="B56" s="130"/>
      <c r="C56" s="131"/>
      <c r="D56" s="132"/>
      <c r="E56" s="133"/>
      <c r="F56" s="134"/>
      <c r="G56" s="134"/>
      <c r="H56" s="134"/>
      <c r="I56" s="210"/>
      <c r="J56" s="178"/>
      <c r="K56" s="210"/>
      <c r="L56" s="133"/>
      <c r="M56" s="130"/>
      <c r="N56" s="130"/>
      <c r="O56" s="130"/>
    </row>
    <row r="57" spans="1:15" s="119" customFormat="1" ht="12" customHeight="1" x14ac:dyDescent="0.25">
      <c r="A57" s="111">
        <v>5</v>
      </c>
      <c r="B57" s="247" t="str">
        <f>'IBU ASNI'!L158</f>
        <v>NUR HASNIATI,S.Sos,M.Si</v>
      </c>
      <c r="C57" s="113"/>
      <c r="D57" s="114" t="s">
        <v>233</v>
      </c>
      <c r="E57" s="115">
        <f>SUM(E58:E61)</f>
        <v>716269500</v>
      </c>
      <c r="F57" s="125">
        <f>SUM(F58:F62)</f>
        <v>12.820780393304879</v>
      </c>
      <c r="G57" s="203">
        <f>SUM(G58:G59)</f>
        <v>175.11606763285025</v>
      </c>
      <c r="H57" s="203">
        <f>SUM(H58:H59)</f>
        <v>175.11606763285025</v>
      </c>
      <c r="I57" s="125">
        <f>SUM(I58:I62)</f>
        <v>5.8868459367197836</v>
      </c>
      <c r="J57" s="115">
        <f>SUM(J58:J61)</f>
        <v>328641514</v>
      </c>
      <c r="K57" s="125">
        <f>SUM(K58:K62)</f>
        <v>5.8824795403367469</v>
      </c>
      <c r="L57" s="115">
        <f>SUM(L58:L62)</f>
        <v>387627986</v>
      </c>
      <c r="M57" s="112"/>
      <c r="N57" s="112"/>
      <c r="O57" s="112"/>
    </row>
    <row r="58" spans="1:15" ht="12" customHeight="1" x14ac:dyDescent="0.2">
      <c r="A58" s="102"/>
      <c r="B58" s="103" t="str">
        <f>'IBU ASNI'!L31</f>
        <v>NIP. 19710623 201001 2 003</v>
      </c>
      <c r="C58" s="104">
        <v>1</v>
      </c>
      <c r="D58" s="109" t="str">
        <f>'IBU ASNI'!C6</f>
        <v>Pengelolaan Pendidikan Lanjutan ASN</v>
      </c>
      <c r="E58" s="101">
        <f>'IBU ASNI'!G22</f>
        <v>230000000</v>
      </c>
      <c r="F58" s="186">
        <f>E58/E71*100</f>
        <v>4.1168575382033197</v>
      </c>
      <c r="G58" s="107">
        <f>'IBU ASNI'!M22</f>
        <v>97.986956521739131</v>
      </c>
      <c r="H58" s="107">
        <f>'IBU ASNI'!O22</f>
        <v>97.986956521739131</v>
      </c>
      <c r="I58" s="188">
        <f t="shared" ref="I58:I61" si="16">F58*G58/100</f>
        <v>4.0339834060212265</v>
      </c>
      <c r="J58" s="178">
        <f>'IBU ASNI'!N22</f>
        <v>225370000</v>
      </c>
      <c r="K58" s="188">
        <f t="shared" ref="K58:K61" si="17">F58*H58/100</f>
        <v>4.0339834060212265</v>
      </c>
      <c r="L58" s="106">
        <f>E58-J58</f>
        <v>4630000</v>
      </c>
      <c r="M58" s="232"/>
      <c r="N58" s="103"/>
      <c r="O58" s="103"/>
    </row>
    <row r="59" spans="1:15" ht="12" customHeight="1" x14ac:dyDescent="0.2">
      <c r="A59" s="102"/>
      <c r="B59" s="103"/>
      <c r="C59" s="104">
        <v>2</v>
      </c>
      <c r="D59" s="109" t="str">
        <f>'IBU ASNI'!C45</f>
        <v xml:space="preserve">Koordinasi dan Kerjasama Pelaksanaan Diklat Jabatan Fungsional </v>
      </c>
      <c r="E59" s="101">
        <f>'IBU ASNI'!G60</f>
        <v>45000000</v>
      </c>
      <c r="F59" s="186">
        <f>E59/E71*100</f>
        <v>0.80547212703977988</v>
      </c>
      <c r="G59" s="107">
        <f>'IBU ASNI'!M60</f>
        <v>77.129111111111115</v>
      </c>
      <c r="H59" s="107">
        <f>J59/E59*100</f>
        <v>77.129111111111115</v>
      </c>
      <c r="I59" s="188">
        <f t="shared" si="16"/>
        <v>0.62125349183354184</v>
      </c>
      <c r="J59" s="178">
        <f>'IBU ASNI'!N60</f>
        <v>34708100</v>
      </c>
      <c r="K59" s="188">
        <f t="shared" si="17"/>
        <v>0.62125349183354184</v>
      </c>
      <c r="L59" s="106">
        <f>E59-J59</f>
        <v>10291900</v>
      </c>
      <c r="M59" s="232"/>
      <c r="N59" s="103"/>
      <c r="O59" s="103"/>
    </row>
    <row r="60" spans="1:15" s="119" customFormat="1" ht="12" customHeight="1" x14ac:dyDescent="0.25">
      <c r="A60" s="111"/>
      <c r="B60" s="112"/>
      <c r="C60" s="254">
        <v>3</v>
      </c>
      <c r="D60" s="255" t="str">
        <f>'IBU ASNI'!C86</f>
        <v>Penyelenggaraan Pengembangan Kompotensi Teknis Umum ,inti,dan Pilihan bagi jabatan Administrasi Penyelenggara urusan Pemerintah Konkuren,</v>
      </c>
      <c r="E60" s="115">
        <f>'IBU ASNI'!G106</f>
        <v>255246400</v>
      </c>
      <c r="F60" s="256">
        <f>E60/E71*100</f>
        <v>4.5687524606054772</v>
      </c>
      <c r="G60" s="107">
        <f>'IBU ASNI'!M106</f>
        <v>4.6560280575945443</v>
      </c>
      <c r="H60" s="107">
        <f>J60/E60*100</f>
        <v>5.1575042782190073</v>
      </c>
      <c r="I60" s="188">
        <v>0.24</v>
      </c>
      <c r="J60" s="269">
        <f>'IBU ASNI'!N106</f>
        <v>13164344</v>
      </c>
      <c r="K60" s="188">
        <f t="shared" si="17"/>
        <v>0.23563360361696364</v>
      </c>
      <c r="L60" s="106">
        <f>E60-J60</f>
        <v>242082056</v>
      </c>
      <c r="M60" s="112"/>
      <c r="N60" s="112"/>
      <c r="O60" s="112"/>
    </row>
    <row r="61" spans="1:15" ht="12" customHeight="1" x14ac:dyDescent="0.2">
      <c r="A61" s="102"/>
      <c r="B61" s="103"/>
      <c r="C61" s="104">
        <v>4</v>
      </c>
      <c r="D61" s="109" t="str">
        <f>'IBU ASNI'!C126</f>
        <v>Penyelenggaraan Pengembangan Kompotensi bagi Pimpinan Daerah ,Jabatan Pimpinan</v>
      </c>
      <c r="E61" s="101">
        <f>'IBU ASNI'!G150</f>
        <v>186023100</v>
      </c>
      <c r="F61" s="186">
        <f>E61/E71*100</f>
        <v>3.3296982674563038</v>
      </c>
      <c r="G61" s="107">
        <f>'IBU ASNI'!M150</f>
        <v>29.780747659833647</v>
      </c>
      <c r="H61" s="107">
        <f>J61/E61*100</f>
        <v>29.780747659833644</v>
      </c>
      <c r="I61" s="188">
        <f t="shared" si="16"/>
        <v>0.99160903886501472</v>
      </c>
      <c r="J61" s="178">
        <f>'IBU ASNI'!N150</f>
        <v>55399070</v>
      </c>
      <c r="K61" s="188">
        <f t="shared" si="17"/>
        <v>0.99160903886501461</v>
      </c>
      <c r="L61" s="106">
        <f>E61-J61</f>
        <v>130624030</v>
      </c>
      <c r="M61" s="232"/>
      <c r="N61" s="103"/>
      <c r="O61" s="103"/>
    </row>
    <row r="62" spans="1:15" ht="12" customHeight="1" x14ac:dyDescent="0.2">
      <c r="A62" s="102"/>
      <c r="B62" s="103"/>
      <c r="C62" s="104"/>
      <c r="D62" s="109"/>
      <c r="E62" s="106"/>
      <c r="F62" s="186"/>
      <c r="G62" s="107"/>
      <c r="H62" s="107"/>
      <c r="I62" s="188"/>
      <c r="J62" s="178"/>
      <c r="K62" s="188"/>
      <c r="L62" s="106"/>
      <c r="M62" s="232"/>
      <c r="N62" s="103"/>
      <c r="O62" s="103"/>
    </row>
    <row r="63" spans="1:15" ht="2.5" customHeight="1" x14ac:dyDescent="0.2">
      <c r="A63" s="102"/>
      <c r="B63" s="103"/>
      <c r="C63" s="104"/>
      <c r="D63" s="109"/>
      <c r="E63" s="106"/>
      <c r="F63" s="107"/>
      <c r="G63" s="107"/>
      <c r="H63" s="107"/>
      <c r="I63" s="107"/>
      <c r="J63" s="177"/>
      <c r="K63" s="107"/>
      <c r="L63" s="106"/>
      <c r="M63" s="103"/>
      <c r="N63" s="103"/>
      <c r="O63" s="103"/>
    </row>
    <row r="64" spans="1:15" ht="12" customHeight="1" x14ac:dyDescent="0.2">
      <c r="A64" s="97">
        <v>6</v>
      </c>
      <c r="B64" s="251" t="str">
        <f>'IBU BURLIAN'!L35</f>
        <v>YUSTI  ULIYANTI,S.Sos</v>
      </c>
      <c r="C64" s="104"/>
      <c r="D64" s="100" t="s">
        <v>52</v>
      </c>
      <c r="E64" s="101">
        <f>SUM(E65:E69)</f>
        <v>157218400</v>
      </c>
      <c r="F64" s="124">
        <f>SUM(F65:F69)</f>
        <v>2.8141119790620208</v>
      </c>
      <c r="G64" s="202">
        <f>SUM(G65:G67)</f>
        <v>43.878871183162744</v>
      </c>
      <c r="H64" s="202">
        <f>SUM(H65:H67)</f>
        <v>43.878871183162744</v>
      </c>
      <c r="I64" s="124">
        <f>SUM(I65:I69)</f>
        <v>0.39735729964932431</v>
      </c>
      <c r="J64" s="101">
        <f>SUM(J65:J69)</f>
        <v>22199500</v>
      </c>
      <c r="K64" s="124">
        <f>SUM(K65:K69)</f>
        <v>0.39735729964932431</v>
      </c>
      <c r="L64" s="101">
        <f>SUM(L65:L69)</f>
        <v>135018900</v>
      </c>
      <c r="M64" s="103"/>
      <c r="N64" s="103"/>
      <c r="O64" s="103"/>
    </row>
    <row r="65" spans="1:15" ht="12" customHeight="1" x14ac:dyDescent="0.2">
      <c r="A65" s="102"/>
      <c r="B65" s="103" t="str">
        <f>'IBU BURLIAN'!L36</f>
        <v>NIP. 19860830 2014072002</v>
      </c>
      <c r="C65" s="104">
        <v>1</v>
      </c>
      <c r="D65" s="109" t="str">
        <f>'IBU BURLIAN'!C6</f>
        <v>Pengelolaan Mutasi  ASN</v>
      </c>
      <c r="E65" s="101">
        <f>'IBU BURLIAN'!G27</f>
        <v>29396400</v>
      </c>
      <c r="F65" s="186">
        <f>E65/E71*100</f>
        <v>0.52617735189582637</v>
      </c>
      <c r="G65" s="107">
        <f>'IBU BURLIAN'!M27</f>
        <v>14.389517083724538</v>
      </c>
      <c r="H65" s="107">
        <f t="shared" ref="H65:H69" si="18">J65/E65*100</f>
        <v>14.389517083724538</v>
      </c>
      <c r="I65" s="188">
        <f t="shared" ref="I65:I69" si="19">F65*G65/100</f>
        <v>7.571437994173931E-2</v>
      </c>
      <c r="J65" s="177">
        <f>'IBU BURLIAN'!N27</f>
        <v>4230000</v>
      </c>
      <c r="K65" s="188">
        <f t="shared" ref="K65:K69" si="20">F65*H65/100</f>
        <v>7.571437994173931E-2</v>
      </c>
      <c r="L65" s="106">
        <f t="shared" ref="L65:L69" si="21">E65-J65</f>
        <v>25166400</v>
      </c>
      <c r="M65" s="232"/>
      <c r="N65" s="103"/>
      <c r="O65" s="103"/>
    </row>
    <row r="66" spans="1:15" ht="12" customHeight="1" x14ac:dyDescent="0.2">
      <c r="A66" s="102"/>
      <c r="B66" s="103"/>
      <c r="C66" s="104">
        <v>2</v>
      </c>
      <c r="D66" s="109" t="str">
        <f>'IBU BURLIAN'!C41</f>
        <v>Pengelolaan Kenaikan Pangkat ASN</v>
      </c>
      <c r="E66" s="101">
        <f>'IBU BURLIAN'!G56</f>
        <v>45336700</v>
      </c>
      <c r="F66" s="186">
        <f>E66/E71*100</f>
        <v>0.81149884848809761</v>
      </c>
      <c r="G66" s="107">
        <f>'IBU BURLIAN'!M56</f>
        <v>29.489354099438202</v>
      </c>
      <c r="H66" s="107">
        <f t="shared" si="18"/>
        <v>29.489354099438202</v>
      </c>
      <c r="I66" s="188">
        <f t="shared" si="19"/>
        <v>0.23930576894351863</v>
      </c>
      <c r="J66" s="177">
        <f>'IBU BURLIAN'!N56</f>
        <v>13369500</v>
      </c>
      <c r="K66" s="188">
        <f t="shared" si="20"/>
        <v>0.23930576894351863</v>
      </c>
      <c r="L66" s="106">
        <f t="shared" si="21"/>
        <v>31967200</v>
      </c>
      <c r="M66" s="232"/>
      <c r="N66" s="103"/>
      <c r="O66" s="103"/>
    </row>
    <row r="67" spans="1:15" ht="12" customHeight="1" x14ac:dyDescent="0.2">
      <c r="A67" s="102"/>
      <c r="B67" s="103"/>
      <c r="C67" s="104">
        <v>3</v>
      </c>
      <c r="D67" s="109" t="str">
        <f>'IBU BURLIAN'!C77</f>
        <v xml:space="preserve"> Pengelolaan Promosi ASN </v>
      </c>
      <c r="E67" s="106">
        <f>'IBU BURLIAN'!G94</f>
        <v>50891000</v>
      </c>
      <c r="F67" s="186">
        <f>E67/E71*100</f>
        <v>0.91091737815958751</v>
      </c>
      <c r="G67" s="107">
        <f>'IBU BURLIAN'!M94</f>
        <v>0</v>
      </c>
      <c r="H67" s="107">
        <f t="shared" si="18"/>
        <v>0</v>
      </c>
      <c r="I67" s="188">
        <f t="shared" si="19"/>
        <v>0</v>
      </c>
      <c r="J67" s="177">
        <f>'IBU BURLIAN'!N94</f>
        <v>0</v>
      </c>
      <c r="K67" s="188">
        <f t="shared" si="20"/>
        <v>0</v>
      </c>
      <c r="L67" s="106">
        <f t="shared" si="21"/>
        <v>50891000</v>
      </c>
      <c r="M67" s="232"/>
      <c r="N67" s="103"/>
      <c r="O67" s="103"/>
    </row>
    <row r="68" spans="1:15" ht="12" customHeight="1" x14ac:dyDescent="0.2">
      <c r="A68" s="97"/>
      <c r="B68" s="512"/>
      <c r="C68" s="252">
        <v>4</v>
      </c>
      <c r="D68" s="253" t="str">
        <f>'IBU BURLIAN'!C113</f>
        <v>Evaluasi Pelaksanaan Pemberian Penghargaan dan tanda Jasa Aparatur</v>
      </c>
      <c r="E68" s="233">
        <f>'IBU BURLIAN'!G127</f>
        <v>27137100</v>
      </c>
      <c r="F68" s="257">
        <f>E68/E71*100</f>
        <v>0.48573728130424915</v>
      </c>
      <c r="G68" s="107">
        <f>'IBU BURLIAN'!M127</f>
        <v>14.739968530167189</v>
      </c>
      <c r="H68" s="107">
        <f t="shared" si="18"/>
        <v>14.739968530167188</v>
      </c>
      <c r="I68" s="188">
        <f t="shared" si="19"/>
        <v>7.1597522403536007E-2</v>
      </c>
      <c r="J68" s="233">
        <f>'IBU BURLIAN'!N127</f>
        <v>4000000</v>
      </c>
      <c r="K68" s="188">
        <f t="shared" si="20"/>
        <v>7.1597522403535993E-2</v>
      </c>
      <c r="L68" s="106">
        <f>E68-J68</f>
        <v>23137100</v>
      </c>
      <c r="M68" s="103"/>
      <c r="N68" s="103"/>
      <c r="O68" s="103"/>
    </row>
    <row r="69" spans="1:15" ht="12" customHeight="1" x14ac:dyDescent="0.2">
      <c r="A69" s="97"/>
      <c r="B69" s="512"/>
      <c r="C69" s="252">
        <v>5</v>
      </c>
      <c r="D69" s="253" t="str">
        <f>'IBU BURLIAN'!C149</f>
        <v>Pembinaan Disiplin ASN</v>
      </c>
      <c r="E69" s="233">
        <f>'IBU BURLIAN'!G165</f>
        <v>4457200</v>
      </c>
      <c r="F69" s="257">
        <f>E69/E71*100</f>
        <v>7.9781119214260149E-2</v>
      </c>
      <c r="G69" s="107">
        <f>'IBU BURLIAN'!M165</f>
        <v>13.461365879924617</v>
      </c>
      <c r="H69" s="107">
        <f t="shared" si="18"/>
        <v>13.461365879924617</v>
      </c>
      <c r="I69" s="188">
        <f t="shared" si="19"/>
        <v>1.0739628360530398E-2</v>
      </c>
      <c r="J69" s="233">
        <f>'IBU BURLIAN'!N165</f>
        <v>600000</v>
      </c>
      <c r="K69" s="188">
        <f t="shared" si="20"/>
        <v>1.0739628360530398E-2</v>
      </c>
      <c r="L69" s="106">
        <f t="shared" si="21"/>
        <v>3857200</v>
      </c>
      <c r="M69" s="103"/>
      <c r="N69" s="103"/>
      <c r="O69" s="103"/>
    </row>
    <row r="70" spans="1:15" ht="2.5" customHeight="1" x14ac:dyDescent="0.2">
      <c r="A70" s="102"/>
      <c r="B70" s="103"/>
      <c r="C70" s="104"/>
      <c r="D70" s="109"/>
      <c r="E70" s="106"/>
      <c r="F70" s="107"/>
      <c r="G70" s="107"/>
      <c r="H70" s="107"/>
      <c r="I70" s="107"/>
      <c r="J70" s="177"/>
      <c r="K70" s="107"/>
      <c r="L70" s="106"/>
      <c r="M70" s="103"/>
      <c r="N70" s="103"/>
      <c r="O70" s="103"/>
    </row>
    <row r="71" spans="1:15" ht="12" customHeight="1" x14ac:dyDescent="0.2">
      <c r="A71" s="116"/>
      <c r="B71" s="507" t="s">
        <v>21</v>
      </c>
      <c r="C71" s="508"/>
      <c r="D71" s="509"/>
      <c r="E71" s="135">
        <f>E64+E57+E47+E39+E30+E13</f>
        <v>5586785500</v>
      </c>
      <c r="F71" s="136">
        <f>F64+F57+F47+F39+F30+F13</f>
        <v>123.47890847469705</v>
      </c>
      <c r="G71" s="204" t="e">
        <f>G13+G30+G39+#REF!+G47+G51+G57+G60+#REF!+#REF!+G64+#REF!+#REF!+#REF!+#REF!+#REF!</f>
        <v>#REF!</v>
      </c>
      <c r="H71" s="204" t="e">
        <f>H13+H30+H39+#REF!+H47+H51+H57+H60+#REF!+#REF!+H64+#REF!+#REF!+#REF!+#REF!+#REF!</f>
        <v>#REF!</v>
      </c>
      <c r="I71" s="242">
        <f>I13+I30+I39+I47+I57+I64</f>
        <v>35.664544660789282</v>
      </c>
      <c r="J71" s="135">
        <f>J64+J57+J47+J39+J30+J13</f>
        <v>2022763990</v>
      </c>
      <c r="K71" s="242">
        <f>K64+K57+K47+K39+K30+K13</f>
        <v>35.662081352505844</v>
      </c>
      <c r="L71" s="135">
        <f>L13+L30+L39+L47+L57+L64</f>
        <v>3564021510</v>
      </c>
      <c r="M71" s="117"/>
      <c r="N71" s="117"/>
      <c r="O71" s="117"/>
    </row>
    <row r="72" spans="1:15" ht="2.5" customHeight="1" x14ac:dyDescent="0.25">
      <c r="A72" s="118"/>
      <c r="D72" s="167"/>
      <c r="E72" s="168"/>
      <c r="F72" s="168"/>
      <c r="K72" s="128"/>
      <c r="L72" s="126"/>
      <c r="M72" s="119"/>
      <c r="N72" s="119"/>
    </row>
    <row r="73" spans="1:15" ht="12" customHeight="1" x14ac:dyDescent="0.25">
      <c r="A73" s="118"/>
      <c r="B73" s="165"/>
      <c r="C73" s="163"/>
      <c r="D73" s="170"/>
      <c r="E73" s="169"/>
      <c r="F73" s="169"/>
      <c r="G73" s="169"/>
      <c r="H73" s="169"/>
      <c r="J73" s="180" t="str">
        <f>'B'' IDA'!L89</f>
        <v>Benteng, 30 Mei   2025</v>
      </c>
      <c r="L73" s="126"/>
      <c r="M73" s="119"/>
      <c r="N73" s="175"/>
    </row>
    <row r="74" spans="1:15" ht="12" customHeight="1" x14ac:dyDescent="0.25">
      <c r="A74" s="118"/>
      <c r="B74" s="166"/>
      <c r="C74" s="163"/>
      <c r="D74" s="211"/>
      <c r="E74" s="171"/>
      <c r="F74" s="169"/>
      <c r="G74" s="169"/>
      <c r="H74" s="126"/>
      <c r="I74" s="180" t="s">
        <v>79</v>
      </c>
      <c r="J74" s="88"/>
      <c r="K74" s="126"/>
      <c r="L74" s="119"/>
      <c r="M74" s="175"/>
    </row>
    <row r="75" spans="1:15" ht="6" customHeight="1" x14ac:dyDescent="0.25">
      <c r="B75" s="166"/>
      <c r="C75" s="163"/>
      <c r="D75" s="211"/>
      <c r="E75" s="171"/>
      <c r="F75" s="172"/>
      <c r="G75" s="169"/>
      <c r="H75" s="88"/>
      <c r="I75" s="180"/>
      <c r="J75" s="88"/>
      <c r="K75" s="126"/>
      <c r="L75" s="119"/>
      <c r="M75" s="175"/>
    </row>
    <row r="76" spans="1:15" ht="6" customHeight="1" x14ac:dyDescent="0.25">
      <c r="B76" s="166"/>
      <c r="C76" s="163"/>
      <c r="D76" s="211"/>
      <c r="E76" s="171"/>
      <c r="F76" s="172"/>
      <c r="G76" s="169"/>
      <c r="H76" s="88"/>
      <c r="I76" s="180"/>
      <c r="J76" s="88"/>
      <c r="K76" s="126"/>
      <c r="L76" s="119"/>
      <c r="M76" s="175"/>
    </row>
    <row r="77" spans="1:15" ht="6" customHeight="1" x14ac:dyDescent="0.25">
      <c r="B77" s="166"/>
      <c r="C77" s="163"/>
      <c r="D77" s="211"/>
      <c r="E77" s="171"/>
      <c r="F77" s="172"/>
      <c r="G77" s="169"/>
      <c r="H77" s="88"/>
      <c r="I77" s="180"/>
      <c r="J77" s="88"/>
      <c r="K77" s="126"/>
      <c r="L77" s="119"/>
      <c r="M77" s="175"/>
    </row>
    <row r="78" spans="1:15" ht="6" customHeight="1" x14ac:dyDescent="0.25">
      <c r="B78" s="166"/>
      <c r="C78" s="163"/>
      <c r="D78" s="211"/>
      <c r="E78" s="171"/>
      <c r="F78" s="172"/>
      <c r="G78" s="169"/>
      <c r="H78" s="88"/>
      <c r="I78" s="180"/>
      <c r="J78" s="88"/>
      <c r="K78" s="126"/>
      <c r="L78" s="119"/>
      <c r="M78" s="175"/>
    </row>
    <row r="79" spans="1:15" ht="6" customHeight="1" x14ac:dyDescent="0.25">
      <c r="A79" s="118"/>
      <c r="B79" s="166"/>
      <c r="C79" s="163"/>
      <c r="D79" s="211"/>
      <c r="E79" s="173"/>
      <c r="F79" s="169"/>
      <c r="G79" s="169"/>
      <c r="H79" s="88"/>
      <c r="I79" s="180"/>
      <c r="J79" s="88"/>
      <c r="K79" s="126"/>
      <c r="L79" s="119"/>
      <c r="M79" s="175"/>
    </row>
    <row r="80" spans="1:15" ht="12" customHeight="1" x14ac:dyDescent="0.25">
      <c r="A80" s="120"/>
      <c r="B80" s="166"/>
      <c r="C80" s="163"/>
      <c r="D80" s="170" t="s">
        <v>175</v>
      </c>
      <c r="E80" s="174"/>
      <c r="F80" s="169"/>
      <c r="G80" s="169"/>
      <c r="H80" s="88"/>
      <c r="I80" s="181" t="s">
        <v>209</v>
      </c>
      <c r="J80" s="88"/>
      <c r="K80" s="199"/>
      <c r="L80" s="121"/>
      <c r="M80" s="175"/>
      <c r="N80" s="119"/>
    </row>
    <row r="81" spans="1:14" ht="12" customHeight="1" x14ac:dyDescent="0.25">
      <c r="A81" s="120"/>
      <c r="B81" s="165"/>
      <c r="C81" s="163"/>
      <c r="D81" s="170"/>
      <c r="E81" s="174"/>
      <c r="F81" s="169"/>
      <c r="G81" s="169"/>
      <c r="H81" s="88"/>
      <c r="I81" s="182" t="s">
        <v>210</v>
      </c>
      <c r="J81" s="88"/>
      <c r="K81" s="126"/>
      <c r="L81" s="119"/>
      <c r="M81" s="175"/>
    </row>
    <row r="82" spans="1:14" ht="12" customHeight="1" x14ac:dyDescent="0.25">
      <c r="A82" s="120"/>
      <c r="B82" s="261"/>
      <c r="D82" s="164"/>
      <c r="E82" s="165"/>
      <c r="F82" s="165"/>
      <c r="G82" s="165"/>
      <c r="H82" s="88"/>
      <c r="I82" s="183" t="s">
        <v>211</v>
      </c>
      <c r="J82" s="88"/>
      <c r="K82" s="126"/>
      <c r="L82" s="119"/>
      <c r="M82" s="176"/>
    </row>
    <row r="83" spans="1:14" ht="10.5" x14ac:dyDescent="0.25">
      <c r="A83" s="120"/>
      <c r="K83" s="128"/>
      <c r="L83" s="334"/>
      <c r="M83" s="119"/>
      <c r="N83" s="119"/>
    </row>
    <row r="84" spans="1:14" ht="10.5" x14ac:dyDescent="0.25">
      <c r="A84" s="120"/>
      <c r="K84" s="128"/>
      <c r="L84" s="126"/>
      <c r="M84" s="335"/>
      <c r="N84" s="119"/>
    </row>
    <row r="85" spans="1:14" ht="11.5" x14ac:dyDescent="0.25">
      <c r="A85" s="120"/>
      <c r="J85" s="303"/>
      <c r="K85" s="128"/>
      <c r="L85" s="126"/>
      <c r="M85" s="119"/>
      <c r="N85" s="119"/>
    </row>
    <row r="86" spans="1:14" ht="10.5" x14ac:dyDescent="0.25">
      <c r="A86" s="120"/>
      <c r="K86" s="128"/>
      <c r="L86" s="126"/>
      <c r="M86" s="119"/>
      <c r="N86" s="119"/>
    </row>
    <row r="87" spans="1:14" ht="10.5" x14ac:dyDescent="0.25">
      <c r="A87" s="120"/>
      <c r="K87" s="128"/>
      <c r="L87" s="126"/>
      <c r="M87" s="119"/>
      <c r="N87" s="119"/>
    </row>
    <row r="88" spans="1:14" ht="10.5" x14ac:dyDescent="0.25">
      <c r="A88" s="120"/>
      <c r="K88" s="128"/>
      <c r="L88" s="126"/>
      <c r="M88" s="119"/>
      <c r="N88" s="119"/>
    </row>
    <row r="89" spans="1:14" ht="10.5" x14ac:dyDescent="0.25">
      <c r="A89" s="120"/>
      <c r="K89" s="128"/>
      <c r="L89" s="126"/>
      <c r="M89" s="119"/>
      <c r="N89" s="119"/>
    </row>
    <row r="90" spans="1:14" ht="10.5" x14ac:dyDescent="0.25">
      <c r="A90" s="120"/>
      <c r="K90" s="128"/>
      <c r="L90" s="126"/>
      <c r="M90" s="119"/>
      <c r="N90" s="119"/>
    </row>
  </sheetData>
  <mergeCells count="23">
    <mergeCell ref="C11:D11"/>
    <mergeCell ref="B71:D71"/>
    <mergeCell ref="L7:L10"/>
    <mergeCell ref="M7:M10"/>
    <mergeCell ref="N7:N10"/>
    <mergeCell ref="B47:B48"/>
    <mergeCell ref="B68:B69"/>
    <mergeCell ref="A1:O1"/>
    <mergeCell ref="A2:O2"/>
    <mergeCell ref="A3:O3"/>
    <mergeCell ref="A7:A10"/>
    <mergeCell ref="B7:B10"/>
    <mergeCell ref="C7:D10"/>
    <mergeCell ref="E7:E10"/>
    <mergeCell ref="F7:F10"/>
    <mergeCell ref="G7:H8"/>
    <mergeCell ref="I7:K8"/>
    <mergeCell ref="O7:O10"/>
    <mergeCell ref="G9:G10"/>
    <mergeCell ref="H9:H10"/>
    <mergeCell ref="I9:I10"/>
    <mergeCell ref="J9:J10"/>
    <mergeCell ref="K9:K10"/>
  </mergeCells>
  <pageMargins left="0.7" right="0.7" top="0.75" bottom="0.75" header="0.3" footer="0.3"/>
  <pageSetup paperSize="5" scale="85" orientation="landscape" horizontalDpi="360" verticalDpi="360" r:id="rId1"/>
  <headerFooter alignWithMargins="0"/>
  <rowBreaks count="1" manualBreakCount="1">
    <brk id="3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IBU BURLIAN</vt:lpstr>
      <vt:lpstr>IBU ASNI</vt:lpstr>
      <vt:lpstr>Pak Alex</vt:lpstr>
      <vt:lpstr>B' LIA</vt:lpstr>
      <vt:lpstr>B' IDA</vt:lpstr>
      <vt:lpstr>B Nini</vt:lpstr>
      <vt:lpstr>RFK II</vt:lpstr>
      <vt:lpstr>'B'' LIA'!Print_Area</vt:lpstr>
      <vt:lpstr>'IBU ASNI'!Print_Area</vt:lpstr>
      <vt:lpstr>'Pak Alex'!Print_Area</vt:lpstr>
      <vt:lpstr>'RFK II'!Print_Area</vt:lpstr>
      <vt:lpstr>'B'' IDA'!Print_Titles</vt:lpstr>
      <vt:lpstr>'B'' LIA'!Print_Titles</vt:lpstr>
      <vt:lpstr>'B Nini'!Print_Titles</vt:lpstr>
      <vt:lpstr>'IBU ASNI'!Print_Titles</vt:lpstr>
      <vt:lpstr>'IBU BURLIAN'!Print_Titles</vt:lpstr>
      <vt:lpstr>'Pak Alex'!Print_Titles</vt:lpstr>
      <vt:lpstr>'RFK II'!Print_Titles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Adhie</dc:creator>
  <cp:lastModifiedBy>LENOVO</cp:lastModifiedBy>
  <cp:lastPrinted>2025-06-11T01:16:35Z</cp:lastPrinted>
  <dcterms:created xsi:type="dcterms:W3CDTF">1996-10-14T23:33:28Z</dcterms:created>
  <dcterms:modified xsi:type="dcterms:W3CDTF">2025-06-11T01:17:52Z</dcterms:modified>
</cp:coreProperties>
</file>